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s="1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<sst xmlns="http://schemas.openxmlformats.org/spreadsheetml/2006/main" count="110" uniqueCount="75">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</sst>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2099839.4991273126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625538.46394799987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51855.647029333326</v>
      </c>
      <c r="C4" t="s">
        <v>11</v>
      </c>
    </row>
    <row r="5" spans="1:3" s="26" customFormat="1" x14ac:dyDescent="0.25">
      <c r="A5" s="3" t="s">
        <v>12</v>
      </c>
      <c r="B5" s="48">
        <f>SUM(B2:B4)</f>
        <v>2777233.6101046456</v>
      </c>
      <c r="C5" s="62" t="s">
        <v>11</v>
      </c>
    </row>
    <row r="6" spans="1:3" x14ac:dyDescent="0.25">
      <c r="A6" s="47" t="s">
        <v>0</v>
      </c>
      <c r="B6" s="38">
        <f>Investeringer!E3</f>
        <v>1645283.5278673349</v>
      </c>
      <c r="C6" s="23" t="s">
        <v>11</v>
      </c>
    </row>
    <row r="7" spans="1:3" x14ac:dyDescent="0.25">
      <c r="A7" s="4" t="s">
        <v>1</v>
      </c>
      <c r="B7" s="35">
        <f>Investeringer!F3</f>
        <v>585632.49455056898</v>
      </c>
      <c r="C7" t="s">
        <v>11</v>
      </c>
    </row>
    <row r="8" spans="1:3" x14ac:dyDescent="0.25">
      <c r="A8" s="4" t="s">
        <v>2</v>
      </c>
      <c r="B8" s="35">
        <f>Investeringer!G3</f>
        <v>150252.47272970623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124449</v>
      </c>
      <c r="C9" t="s">
        <v>11</v>
      </c>
    </row>
    <row r="10" spans="1:3" s="22" customFormat="1" x14ac:dyDescent="0.25">
      <c r="A10" s="3" t="s">
        <v>48</v>
      </c>
      <c r="B10" s="48">
        <f>SUM(B6:B9)</f>
        <v>2505617.4951476101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3017368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3017368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8300219.1052522557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8373690.4867149806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2802645</v>
      </c>
      <c r="C2" s="49">
        <v>0</v>
      </c>
      <c r="D2" s="49">
        <f>B2+C2</f>
        <v>2802645</v>
      </c>
      <c r="E2" s="50">
        <f>D2</f>
        <v>2802645</v>
      </c>
      <c r="F2" s="49">
        <v>2099839.4991273126</v>
      </c>
      <c r="G2" s="49">
        <v>0</v>
      </c>
      <c r="H2" s="49">
        <f>F2-G2</f>
        <v>2099839.4991273126</v>
      </c>
      <c r="I2" s="49">
        <f>AVERAGEIF(E2:E4,"&lt;&gt;0")</f>
        <v>2572923.9258719999</v>
      </c>
      <c r="J2" s="49">
        <v>1638982.9164184495</v>
      </c>
      <c r="K2" s="39">
        <f>IF(H2&gt;I2,IF(I2&gt;J2,I2,J2),H2)</f>
        <v>2099839.4991273126</v>
      </c>
    </row>
    <row r="3" spans="1:11" s="23" customFormat="1" x14ac:dyDescent="0.25">
      <c r="A3" s="28">
        <v>2014</v>
      </c>
      <c r="B3" s="49">
        <v>2619852</v>
      </c>
      <c r="C3" s="49"/>
      <c r="D3" s="49">
        <f t="shared" ref="D3:D4" si="0">B3+C3</f>
        <v>2619852</v>
      </c>
      <c r="E3" s="50">
        <f>D3*Pristalsregulering!C7</f>
        <v>2621947.8816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2258468</v>
      </c>
      <c r="C4" s="49"/>
      <c r="D4" s="49">
        <f t="shared" si="0"/>
        <v>2258468</v>
      </c>
      <c r="E4" s="50">
        <f>D4*Pristalsregulering!$C$6*Pristalsregulering!$C$7</f>
        <v>2294178.8960159994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625538.46394799987</v>
      </c>
      <c r="E3" s="57">
        <f>SUM(D3:D3)</f>
        <v>625538.46394799987</v>
      </c>
    </row>
    <row r="4" spans="1:5" x14ac:dyDescent="0.25">
      <c r="A4" s="28">
        <v>2015</v>
      </c>
      <c r="B4" s="35">
        <v>657720</v>
      </c>
      <c r="C4" s="45">
        <f>B4</f>
        <v>657720</v>
      </c>
      <c r="D4" s="75"/>
      <c r="E4" s="54"/>
    </row>
    <row r="5" spans="1:5" x14ac:dyDescent="0.25">
      <c r="A5" s="28">
        <v>2014</v>
      </c>
      <c r="B5" s="35">
        <v>617714</v>
      </c>
      <c r="C5" s="45">
        <f>B5*Pristalsregulering!$C$7</f>
        <v>618208.17119999998</v>
      </c>
      <c r="D5" s="75"/>
      <c r="E5" s="45"/>
    </row>
    <row r="6" spans="1:5" x14ac:dyDescent="0.25">
      <c r="A6" s="28">
        <v>2013</v>
      </c>
      <c r="B6" s="35">
        <v>591337</v>
      </c>
      <c r="C6" s="45">
        <f>B6*Pristalsregulering!$C$7*Pristalsregulering!$C$6</f>
        <v>600687.22064399987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30000</v>
      </c>
      <c r="C3" s="42">
        <v>17254</v>
      </c>
      <c r="D3" s="42">
        <v>0</v>
      </c>
      <c r="E3" s="41">
        <f>B3</f>
        <v>30000</v>
      </c>
      <c r="F3" s="42">
        <f t="shared" ref="F3:G3" si="0">C3</f>
        <v>17254</v>
      </c>
      <c r="G3" s="43">
        <f t="shared" si="0"/>
        <v>0</v>
      </c>
      <c r="H3" s="44">
        <f>IF(E3=0,0,AVERAGEIF(E3:E5,"&lt;&gt;0"))+IF(F3=0,0,AVERAGEIF(F3:F5,"&lt;&gt;0"))+IF(G3=0,0,AVERAGEIF(G3:G5,"&lt;&gt;0"))</f>
        <v>51855.647029333326</v>
      </c>
    </row>
    <row r="4" spans="1:8" x14ac:dyDescent="0.25">
      <c r="A4" s="31">
        <v>2014</v>
      </c>
      <c r="B4" s="41">
        <v>24100</v>
      </c>
      <c r="C4" s="42">
        <v>15691</v>
      </c>
      <c r="D4" s="42">
        <v>0</v>
      </c>
      <c r="E4" s="41">
        <f>B4*Pristalsregulering!$C$7</f>
        <v>24119.279999999999</v>
      </c>
      <c r="F4" s="42">
        <f>C4*Pristalsregulering!$C$7</f>
        <v>15703.552799999999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29360</v>
      </c>
      <c r="C5" s="42">
        <v>38064</v>
      </c>
      <c r="D5" s="42">
        <v>0</v>
      </c>
      <c r="E5" s="41">
        <f>B5*Pristalsregulering!$C$7*Pristalsregulering!$C$6</f>
        <v>29824.240319999994</v>
      </c>
      <c r="F5" s="42">
        <f>C5*Pristalsregulering!$C$7*Pristalsregulering!$C$6</f>
        <v>38665.867967999991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1511238.2583735115</v>
      </c>
      <c r="C3" s="38">
        <v>563403.52666666673</v>
      </c>
      <c r="D3" s="40">
        <v>149681.51333333334</v>
      </c>
      <c r="E3" s="35">
        <f>B3*Pristalsregulering!C2*Pristalsregulering!C3*Pristalsregulering!C4*Pristalsregulering!C5*Pristalsregulering!C6*Pristalsregulering!C7</f>
        <v>1645283.5278673349</v>
      </c>
      <c r="F3" s="35">
        <v>585632.49455056898</v>
      </c>
      <c r="G3" s="35">
        <f xml:space="preserve"> D3/Pristalsregulering!$C$8</f>
        <v>150252.47272970623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39270</v>
      </c>
      <c r="C3" s="38">
        <v>111359</v>
      </c>
      <c r="D3" s="38">
        <v>0</v>
      </c>
      <c r="E3" s="40">
        <v>0</v>
      </c>
      <c r="F3" s="38">
        <f>B3</f>
        <v>39270</v>
      </c>
      <c r="G3" s="38">
        <f>C3</f>
        <v>111359</v>
      </c>
      <c r="H3" s="38">
        <f>D3</f>
        <v>0</v>
      </c>
      <c r="I3" s="40">
        <f>E3</f>
        <v>0</v>
      </c>
      <c r="J3" s="42">
        <f>AVERAGE(F3:F5)</f>
        <v>13090</v>
      </c>
      <c r="K3" s="42">
        <f>G3</f>
        <v>111359</v>
      </c>
      <c r="L3" s="43">
        <f>AVERAGE(H3:H5)+AVERAGE(I3:I5)</f>
        <v>0</v>
      </c>
      <c r="M3" s="44">
        <f>SUM(J3:L3)</f>
        <v>124449</v>
      </c>
      <c r="N3" s="23"/>
    </row>
    <row r="4" spans="1:14" x14ac:dyDescent="0.25">
      <c r="A4" s="28">
        <v>2014</v>
      </c>
      <c r="B4" s="45">
        <v>0</v>
      </c>
      <c r="C4" s="38">
        <v>1897.28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1898.7978239999998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2832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2876.7795839999994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27638</v>
      </c>
      <c r="C2" s="42">
        <v>0</v>
      </c>
      <c r="D2" s="42">
        <v>0</v>
      </c>
      <c r="E2" s="42">
        <v>0</v>
      </c>
      <c r="F2" s="42">
        <v>2000</v>
      </c>
      <c r="G2" s="42">
        <v>2987730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3017368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2017-09-13T13:02:52Z</dcterms:modified>
</cp:coreProperties>
</file>