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I3" i="16" l="1"/>
  <c r="H3" i="16"/>
  <c r="G3" i="16"/>
  <c r="F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4" i="16" l="1"/>
  <c r="H4" i="16"/>
  <c r="I4" i="16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H5" i="16"/>
  <c r="I6" i="16"/>
  <c r="G5" i="16"/>
  <c r="H6" i="16"/>
  <c r="J3" i="24"/>
  <c r="M3" i="24" s="1"/>
  <c r="F5" i="16"/>
  <c r="G6" i="16"/>
  <c r="F6" i="16"/>
  <c r="I5" i="16"/>
  <c r="M3" i="16" s="1"/>
  <c r="K3" i="16" l="1"/>
  <c r="L3" i="16"/>
  <c r="J3" i="16"/>
  <c r="B9" i="12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<sst xmlns="http://schemas.openxmlformats.org/spreadsheetml/2006/main" count="118" uniqueCount="78">
  <si>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</si>
  <si>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</si>
  <si>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</si>
  <si>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</si>
  <si>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</si>
  <si>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</si>
  <si>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</si>
  <si>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</si>
  <si>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</si>
  <si>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</si>
  <si>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</si>
  <si>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</si>
  <si>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</si>
  <si>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</si>
  <si>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</si>
  <si>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</si>
  <si>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</si>
  <si>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</si>
  <si>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</si>
  <si>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</si>
  <si>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</si>
  <si>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</si>
  <si>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</si>
  <si>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Kvalitetssikring</t>
  </si>
  <si>
    <t>Vandbesparende tiltag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</si>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</sst>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16020766.237463998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1863100.5232346666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153154.88919999998</v>
      </c>
      <c r="C4" t="s">
        <v>11</v>
      </c>
    </row>
    <row r="5" spans="1:3" s="26" customFormat="1" x14ac:dyDescent="0.25">
      <c r="A5" s="3" t="s">
        <v>12</v>
      </c>
      <c r="B5" s="49">
        <f>SUM(B2:B4)</f>
        <v>18037021.649898663</v>
      </c>
      <c r="C5" s="64" t="s">
        <v>11</v>
      </c>
    </row>
    <row r="6" spans="1:3" x14ac:dyDescent="0.25">
      <c r="A6" s="48" t="s">
        <v>0</v>
      </c>
      <c r="B6" s="39">
        <f>Investeringer!E3</f>
        <v>31592232.992748838</v>
      </c>
      <c r="C6" s="23" t="s">
        <v>11</v>
      </c>
    </row>
    <row r="7" spans="1:3" x14ac:dyDescent="0.25">
      <c r="A7" s="4" t="s">
        <v>1</v>
      </c>
      <c r="B7" s="36">
        <f>Investeringer!F3</f>
        <v>3103798.0438221334</v>
      </c>
      <c r="C7" t="s">
        <v>11</v>
      </c>
    </row>
    <row r="8" spans="1:3" x14ac:dyDescent="0.25">
      <c r="A8" s="4" t="s">
        <v>2</v>
      </c>
      <c r="B8" s="36">
        <f>Investeringer!G3</f>
        <v>757636.16409020941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997505</v>
      </c>
      <c r="C9" t="s">
        <v>11</v>
      </c>
    </row>
    <row r="10" spans="1:3" s="22" customFormat="1" x14ac:dyDescent="0.25">
      <c r="A10" s="3" t="s">
        <v>50</v>
      </c>
      <c r="B10" s="49">
        <f>SUM(B6:B9)</f>
        <v>36451172.200661182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23732051</v>
      </c>
      <c r="C11" t="s">
        <v>11</v>
      </c>
    </row>
    <row r="12" spans="1:3" s="22" customFormat="1" x14ac:dyDescent="0.25">
      <c r="A12" s="3" t="s">
        <v>71</v>
      </c>
      <c r="B12" s="49">
        <f>SUM(B11:B11)</f>
        <v>23732051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78220244.850559846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78912630.120713338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72</v>
      </c>
      <c r="H1" s="53" t="s">
        <v>65</v>
      </c>
      <c r="I1" s="53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15698025</v>
      </c>
      <c r="C2" s="50">
        <v>0</v>
      </c>
      <c r="D2" s="50">
        <f>B2+C2</f>
        <v>15698025</v>
      </c>
      <c r="E2" s="51">
        <f>D2</f>
        <v>15698025</v>
      </c>
      <c r="F2" s="50">
        <v>18969839.75425161</v>
      </c>
      <c r="G2" s="50">
        <v>0</v>
      </c>
      <c r="H2" s="50">
        <f>F2-G2</f>
        <v>18969839.75425161</v>
      </c>
      <c r="I2" s="50">
        <f>AVERAGEIF(E2:E4,"&lt;&gt;0")</f>
        <v>16020766.237463998</v>
      </c>
      <c r="J2" s="50">
        <v>14577307.445917036</v>
      </c>
      <c r="K2" s="40">
        <f>IF(H2&gt;I2,IF(I2&gt;J2,I2,J2),H2)</f>
        <v>16020766.237463998</v>
      </c>
    </row>
    <row r="3" spans="1:11" s="23" customFormat="1" x14ac:dyDescent="0.25">
      <c r="A3" s="28">
        <v>2014</v>
      </c>
      <c r="B3" s="50">
        <v>15141597</v>
      </c>
      <c r="C3" s="50"/>
      <c r="D3" s="50">
        <f t="shared" ref="D3:D4" si="0">B3+C3</f>
        <v>15141597</v>
      </c>
      <c r="E3" s="51">
        <f>D3*Pristalsregulering!C7</f>
        <v>15153710.277599998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16942666</v>
      </c>
      <c r="C4" s="50"/>
      <c r="D4" s="50">
        <f t="shared" si="0"/>
        <v>16942666</v>
      </c>
      <c r="E4" s="51">
        <f>D4*Pristalsregulering!$C$6*Pristalsregulering!$C$7</f>
        <v>17210563.434791997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6" customWidth="1"/>
    <col min="7" max="9" width="30.7109375" customWidth="1"/>
    <col min="10" max="10" width="30.7109375" style="56" customWidth="1"/>
    <col min="11" max="13" width="30.7109375" customWidth="1"/>
    <col min="14" max="14" width="30.7109375" style="56" customWidth="1"/>
    <col min="15" max="15" width="9.140625" hidden="1" customWidth="1"/>
    <col min="16" max="97" width="0" hidden="1" customWidth="1"/>
    <col min="98" max="98" width="9.140625" hidden="1" customWidth="1"/>
    <col min="99" max="115" width="0" hidden="1" customWidth="1"/>
    <col min="116" max="116" width="9.140625" hidden="1" customWidth="1"/>
    <col min="117" max="117" width="0" hidden="1" customWidth="1"/>
    <col min="118" max="118" width="9.140625" hidden="1" customWidth="1"/>
    <col min="119" max="121" width="0" hidden="1" customWidth="1"/>
    <col min="122" max="122" width="9.140625" hidden="1" customWidth="1"/>
    <col min="123" max="123" width="0" hidden="1" customWidth="1"/>
    <col min="124" max="124" width="9.140625" hidden="1" customWidth="1"/>
    <col min="125" max="180" width="0" hidden="1" customWidth="1"/>
    <col min="181" max="181" width="9.140625" hidden="1" customWidth="1"/>
    <col min="182" max="198" width="0" hidden="1" customWidth="1"/>
    <col min="199" max="199" width="9.140625" hidden="1" customWidth="1"/>
    <col min="200" max="200" width="0" hidden="1" customWidth="1"/>
    <col min="201" max="201" width="9.140625" hidden="1" customWidth="1"/>
    <col min="202" max="204" width="0" hidden="1" customWidth="1"/>
    <col min="205" max="205" width="9.140625" hidden="1" customWidth="1"/>
    <col min="206" max="206" width="0" hidden="1" customWidth="1"/>
    <col min="207" max="207" width="9.140625" hidden="1" customWidth="1"/>
    <col min="208" max="216" width="0" hidden="1" customWidth="1"/>
    <col min="217" max="217" width="9.140625" hidden="1" customWidth="1"/>
    <col min="218" max="218" width="0" hidden="1" customWidth="1"/>
    <col min="219" max="219" width="9.140625" hidden="1" customWidth="1"/>
    <col min="220" max="222" width="0" hidden="1" customWidth="1"/>
    <col min="223" max="223" width="9.140625" hidden="1" customWidth="1"/>
    <col min="224" max="224" width="0" hidden="1" customWidth="1"/>
    <col min="225" max="225" width="9.140625" hidden="1" customWidth="1"/>
    <col min="226" max="226" width="0" hidden="1" customWidth="1"/>
    <col min="227" max="227" width="9.140625" hidden="1" customWidth="1"/>
    <col min="228" max="228" width="0" hidden="1" customWidth="1"/>
    <col min="229" max="229" width="9.140625" hidden="1" customWidth="1"/>
    <col min="230" max="230" width="0" hidden="1" customWidth="1"/>
    <col min="231" max="231" width="9.140625" hidden="1" customWidth="1"/>
    <col min="232" max="232" width="0" hidden="1" customWidth="1"/>
    <col min="233" max="233" width="9.140625" hidden="1" customWidth="1"/>
    <col min="234" max="263" width="0" hidden="1" customWidth="1"/>
    <col min="264" max="264" width="9.140625" hidden="1" customWidth="1"/>
    <col min="265" max="281" width="0" hidden="1" customWidth="1"/>
    <col min="282" max="282" width="9.140625" hidden="1" customWidth="1"/>
    <col min="283" max="283" width="0" hidden="1" customWidth="1"/>
    <col min="284" max="284" width="9.140625" hidden="1" customWidth="1"/>
    <col min="285" max="287" width="0" hidden="1" customWidth="1"/>
    <col min="288" max="288" width="9.140625" hidden="1" customWidth="1"/>
    <col min="289" max="289" width="0" hidden="1" customWidth="1"/>
    <col min="290" max="290" width="9.140625" hidden="1" customWidth="1"/>
    <col min="291" max="299" width="0" hidden="1" customWidth="1"/>
    <col min="300" max="300" width="9.140625" hidden="1" customWidth="1"/>
    <col min="301" max="301" width="0" hidden="1" customWidth="1"/>
    <col min="302" max="302" width="9.140625" hidden="1" customWidth="1"/>
    <col min="303" max="305" width="0" hidden="1" customWidth="1"/>
    <col min="306" max="306" width="9.140625" hidden="1" customWidth="1"/>
    <col min="307" max="307" width="0" hidden="1" customWidth="1"/>
    <col min="308" max="308" width="9.140625" hidden="1" customWidth="1"/>
    <col min="309" max="309" width="0" hidden="1" customWidth="1"/>
    <col min="310" max="310" width="9.140625" hidden="1" customWidth="1"/>
    <col min="311" max="311" width="0" hidden="1" customWidth="1"/>
    <col min="312" max="312" width="9.140625" hidden="1" customWidth="1"/>
    <col min="313" max="313" width="0" hidden="1" customWidth="1"/>
    <col min="314" max="314" width="9.140625" hidden="1" customWidth="1"/>
    <col min="315" max="315" width="0" hidden="1" customWidth="1"/>
    <col min="316" max="316" width="9.140625" hidden="1" customWidth="1"/>
    <col min="317" max="317" width="0" hidden="1" customWidth="1"/>
    <col min="318" max="318" width="9.140625" hidden="1" customWidth="1"/>
    <col min="319" max="319" width="0" hidden="1" customWidth="1"/>
    <col min="320" max="320" width="9.140625" hidden="1" customWidth="1"/>
    <col min="321" max="323" width="0" hidden="1" customWidth="1"/>
    <col min="324" max="324" width="9.140625" hidden="1" customWidth="1"/>
    <col min="325" max="325" width="0" hidden="1" customWidth="1"/>
    <col min="326" max="326" width="9.140625" hidden="1" customWidth="1"/>
    <col min="327" max="327" width="0" hidden="1" customWidth="1"/>
    <col min="328" max="328" width="9.140625" hidden="1" customWidth="1"/>
    <col min="329" max="329" width="0" hidden="1" customWidth="1"/>
    <col min="330" max="330" width="9.140625" hidden="1" customWidth="1"/>
    <col min="331" max="331" width="0" hidden="1" customWidth="1"/>
    <col min="332" max="332" width="9.140625" hidden="1" customWidth="1"/>
    <col min="333" max="333" width="0" hidden="1" customWidth="1"/>
    <col min="334" max="334" width="9.140625" hidden="1" customWidth="1"/>
    <col min="335" max="335" width="0" hidden="1" customWidth="1"/>
    <col min="336" max="336" width="9.140625" hidden="1" customWidth="1"/>
    <col min="337" max="337" width="0" hidden="1" customWidth="1"/>
    <col min="338" max="338" width="9.140625" hidden="1" customWidth="1"/>
    <col min="339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14" s="27" customFormat="1" ht="15.75" thickBot="1" x14ac:dyDescent="0.3">
      <c r="A1" s="9"/>
      <c r="B1" s="33" t="s">
        <v>74</v>
      </c>
      <c r="C1" s="33"/>
      <c r="D1" s="33"/>
      <c r="E1" s="33"/>
      <c r="F1" s="76" t="s">
        <v>75</v>
      </c>
      <c r="G1" s="10"/>
      <c r="H1" s="10"/>
      <c r="I1" s="10"/>
      <c r="J1" s="76" t="s">
        <v>76</v>
      </c>
      <c r="K1" s="10"/>
      <c r="L1" s="10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25</v>
      </c>
      <c r="F2" s="57" t="s">
        <v>22</v>
      </c>
      <c r="G2" s="35" t="s">
        <v>23</v>
      </c>
      <c r="H2" s="35" t="s">
        <v>24</v>
      </c>
      <c r="I2" s="35" t="s">
        <v>25</v>
      </c>
      <c r="J2" s="58" t="s">
        <v>22</v>
      </c>
      <c r="K2" s="35" t="s">
        <v>23</v>
      </c>
      <c r="L2" s="35" t="s">
        <v>24</v>
      </c>
      <c r="M2" s="35" t="s">
        <v>25</v>
      </c>
      <c r="N2" s="54" t="s">
        <v>26</v>
      </c>
    </row>
    <row r="3" spans="1:14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46">
        <f>B3/Pristalsregulering!$C$8</f>
        <v>0</v>
      </c>
      <c r="G3" s="36">
        <f>C3/Pristalsregulering!$C$8</f>
        <v>0</v>
      </c>
      <c r="H3" s="36">
        <f>D3/Pristalsregulering!$C$8</f>
        <v>0</v>
      </c>
      <c r="I3" s="36">
        <f>E3/Pristalsregulering!$C$8</f>
        <v>0</v>
      </c>
      <c r="J3" s="46">
        <f>IF(F4=0,0,AVERAGEIF(F4:F6,"&lt;&gt;0"))+F3</f>
        <v>0</v>
      </c>
      <c r="K3" s="39">
        <f>IF(G4=0,0,AVERAGEIF(G4:G6,"&lt;&gt;0"))+G3</f>
        <v>629775.12399999995</v>
      </c>
      <c r="L3" s="39">
        <f>IF(H4=0,0,AVERAGEIF(H4:H6,"&lt;&gt;0"))+H3</f>
        <v>886712</v>
      </c>
      <c r="M3" s="39">
        <f>IF(I4=0,0,AVERAGEIF(I4:I6,"&lt;&gt;0"))+I3</f>
        <v>346613.39923466666</v>
      </c>
      <c r="N3" s="59">
        <f>SUM(J3:M3)</f>
        <v>1863100.5232346666</v>
      </c>
    </row>
    <row r="4" spans="1:14" x14ac:dyDescent="0.25">
      <c r="A4" s="28">
        <v>2015</v>
      </c>
      <c r="B4" s="36"/>
      <c r="C4" s="36">
        <v>800123</v>
      </c>
      <c r="D4" s="36">
        <v>886712</v>
      </c>
      <c r="E4" s="36">
        <v>334817</v>
      </c>
      <c r="F4" s="46">
        <f>B4</f>
        <v>0</v>
      </c>
      <c r="G4" s="36">
        <f t="shared" ref="G4:I4" si="0">C4</f>
        <v>800123</v>
      </c>
      <c r="H4" s="36">
        <f t="shared" si="0"/>
        <v>886712</v>
      </c>
      <c r="I4" s="36">
        <f t="shared" si="0"/>
        <v>334817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/>
      <c r="C5" s="36">
        <v>459060</v>
      </c>
      <c r="D5" s="36"/>
      <c r="E5" s="36">
        <v>316687</v>
      </c>
      <c r="F5" s="46">
        <f>B5*Pristalsregulering!$C$7</f>
        <v>0</v>
      </c>
      <c r="G5" s="36">
        <f>C5*Pristalsregulering!$C$7</f>
        <v>459427.24799999996</v>
      </c>
      <c r="H5" s="36">
        <f>D5*Pristalsregulering!$C$7</f>
        <v>0</v>
      </c>
      <c r="I5" s="36">
        <f>E5*Pristalsregulering!$C$7</f>
        <v>316940.34959999996</v>
      </c>
      <c r="J5" s="46"/>
      <c r="K5" s="36"/>
      <c r="L5" s="36"/>
      <c r="M5" s="36"/>
      <c r="N5" s="46"/>
    </row>
    <row r="6" spans="1:14" x14ac:dyDescent="0.25">
      <c r="A6" s="28">
        <v>2013</v>
      </c>
      <c r="B6" s="36"/>
      <c r="C6" s="36"/>
      <c r="D6" s="36"/>
      <c r="E6" s="36">
        <v>382042</v>
      </c>
      <c r="F6" s="46">
        <f>B6*Pristalsregulering!$C$7*Pristalsregulering!$C$6</f>
        <v>0</v>
      </c>
      <c r="G6" s="36">
        <f>C6*Pristalsregulering!$C$7*Pristalsregulering!$C$6</f>
        <v>0</v>
      </c>
      <c r="H6" s="36">
        <f>D6*Pristalsregulering!$C$7*Pristalsregulering!$C$6</f>
        <v>0</v>
      </c>
      <c r="I6" s="36">
        <f>E6*Pristalsregulering!$C$7*Pristalsregulering!$C$6</f>
        <v>388082.84810399992</v>
      </c>
      <c r="J6" s="46"/>
      <c r="K6" s="36"/>
      <c r="L6" s="36"/>
      <c r="M6" s="36"/>
      <c r="N6" s="46"/>
    </row>
    <row r="7" spans="1:14" hidden="1" x14ac:dyDescent="0.25"/>
    <row r="8" spans="1:14" hidden="1" x14ac:dyDescent="0.25"/>
    <row r="9" spans="1:14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27</v>
      </c>
      <c r="C1" s="78"/>
      <c r="D1" s="78"/>
      <c r="E1" s="79" t="s">
        <v>56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22500</v>
      </c>
      <c r="C3" s="43">
        <v>155280</v>
      </c>
      <c r="D3" s="43">
        <v>0</v>
      </c>
      <c r="E3" s="42">
        <f>B3</f>
        <v>22500</v>
      </c>
      <c r="F3" s="43">
        <f t="shared" ref="F3:G3" si="0">C3</f>
        <v>155280</v>
      </c>
      <c r="G3" s="44">
        <f t="shared" si="0"/>
        <v>0</v>
      </c>
      <c r="H3" s="45">
        <f>IF(E3=0,0,AVERAGEIF(E3:E5,"&lt;&gt;0"))+IF(F3=0,0,AVERAGEIF(F3:F5,"&lt;&gt;0"))+IF(G3=0,0,AVERAGEIF(G3:G5,"&lt;&gt;0"))</f>
        <v>153154.88919999998</v>
      </c>
    </row>
    <row r="4" spans="1:8" x14ac:dyDescent="0.25">
      <c r="A4" s="31">
        <v>2014</v>
      </c>
      <c r="B4" s="42">
        <v>24500</v>
      </c>
      <c r="C4" s="43">
        <v>117600</v>
      </c>
      <c r="D4" s="43">
        <v>0</v>
      </c>
      <c r="E4" s="42">
        <f>B4*Pristalsregulering!$C$7</f>
        <v>24519.599999999999</v>
      </c>
      <c r="F4" s="43">
        <f>C4*Pristalsregulering!$C$7</f>
        <v>117694.07999999999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24500</v>
      </c>
      <c r="C5" s="43">
        <v>112800</v>
      </c>
      <c r="D5" s="43">
        <v>450705</v>
      </c>
      <c r="E5" s="42">
        <f>B5*Pristalsregulering!$C$7*Pristalsregulering!$C$6</f>
        <v>24887.393999999997</v>
      </c>
      <c r="F5" s="43">
        <f>C5*Pristalsregulering!$C$7*Pristalsregulering!$C$6</f>
        <v>114583.59359999998</v>
      </c>
      <c r="G5" s="44">
        <f>D5*Pristalsregulering!$C$7*Pristalsregulering!$C$6</f>
        <v>457831.54745999991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69</v>
      </c>
      <c r="C1" s="80"/>
      <c r="D1" s="81"/>
      <c r="E1" s="82" t="s">
        <v>70</v>
      </c>
      <c r="F1" s="82"/>
      <c r="G1" s="82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2">
        <v>2015</v>
      </c>
      <c r="B3" s="39">
        <v>29018336.570826992</v>
      </c>
      <c r="C3" s="39">
        <v>3025734.9133333331</v>
      </c>
      <c r="D3" s="41">
        <v>754757.14666666661</v>
      </c>
      <c r="E3" s="36">
        <f>B3*Pristalsregulering!C2*Pristalsregulering!C3*Pristalsregulering!C4*Pristalsregulering!C5*Pristalsregulering!C6*Pristalsregulering!C7</f>
        <v>31592232.992748838</v>
      </c>
      <c r="F3" s="36">
        <v>3103798.0438221334</v>
      </c>
      <c r="G3" s="36">
        <f xml:space="preserve"> D3/Pristalsregulering!$C$8</f>
        <v>757636.16409020941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43</v>
      </c>
      <c r="C1" s="78"/>
      <c r="D1" s="78"/>
      <c r="E1" s="78"/>
      <c r="F1" s="79" t="s">
        <v>57</v>
      </c>
      <c r="G1" s="80"/>
      <c r="H1" s="80"/>
      <c r="I1" s="80"/>
      <c r="J1" s="83" t="s">
        <v>32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73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997505</v>
      </c>
      <c r="D3" s="39">
        <v>0</v>
      </c>
      <c r="E3" s="41">
        <v>0</v>
      </c>
      <c r="F3" s="39">
        <f>B3</f>
        <v>0</v>
      </c>
      <c r="G3" s="39">
        <f>C3</f>
        <v>997505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997505</v>
      </c>
      <c r="L3" s="44">
        <f>AVERAGE(H3:H5)+AVERAGE(I3:I5)</f>
        <v>0</v>
      </c>
      <c r="M3" s="45">
        <f>SUM(J3:L3)</f>
        <v>997505</v>
      </c>
      <c r="N3" s="23"/>
    </row>
    <row r="4" spans="1:14" x14ac:dyDescent="0.25">
      <c r="A4" s="28">
        <v>2014</v>
      </c>
      <c r="B4" s="46">
        <v>0</v>
      </c>
      <c r="C4" s="39">
        <v>1140698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1141610.5584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1284889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1305205.664868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32522</v>
      </c>
      <c r="C2" s="43">
        <v>1082105</v>
      </c>
      <c r="D2" s="43">
        <v>61916</v>
      </c>
      <c r="E2" s="43">
        <v>0</v>
      </c>
      <c r="F2" s="43">
        <v>2552467</v>
      </c>
      <c r="G2" s="43">
        <v>20003041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23732051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2017-09-13T12:25:43Z</dcterms:modified>
</cp:coreProperties>
</file>