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7" i="11"/>
  <c r="G23" i="22" l="1"/>
  <c r="G30" i="13"/>
  <c r="E35" i="13" l="1"/>
  <c r="G35" i="13" s="1"/>
  <c r="E27" i="13"/>
  <c r="E19" i="13"/>
  <c r="G11" i="12"/>
  <c r="G23" i="12"/>
  <c r="G17" i="12"/>
  <c r="F10" i="11"/>
  <c r="F2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<sst xmlns="http://schemas.openxmlformats.org/spreadsheetml/2006/main" count="327" uniqueCount="161">
  <si>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</si>
  <si>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</si>
  <si>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</si>
  <si>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</si>
  <si>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</si>
  <si>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</si>
  <si>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</si>
  <si>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</si>
  <si>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</si>
  <si>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</si>
  <si>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</si>
  <si>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</si>
  <si>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</si>
  <si>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</si>
  <si>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</si>
  <si>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</si>
  <si>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</si>
  <si>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</si>
  <si>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</si>
  <si>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</si>
  <si>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</si>
  <si>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</si>
  <si>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</si>
  <si>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</si>
  <si>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</si>
  <si>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</si>
  <si>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</si>
  <si>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</si>
  <si>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</si>
  <si>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</si>
  <si>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</si>
  <si>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</si>
  <si>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</si>
  <si>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</si>
  <si>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</si>
  <si>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</si>
  <si>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</si>
  <si>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</si>
  <si>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</si>
  <si>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</si>
  <si>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</si>
  <si>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</si>
  <si>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</si>
  <si>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</si>
  <si>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</si>
  <si>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</si>
  <si>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</si>
  <si>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</si>
  <si>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</si>
  <si>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</si>
  <si>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</si>
  <si>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</si>
  <si>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</si>
  <si>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</si>
  <si>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</si>
  <si>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</si>
  <si>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</si>
  <si>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</si>
  <si>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</si>
  <si>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</si>
  <si>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</si>
  <si>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</si>
  <si>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</si>
  <si>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</si>
  <si>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</si>
  <si>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</si>
  <si>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</si>
  <si>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</si>
  <si>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</si>
  <si>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</si>
  <si>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</si>
  <si>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</si>
  <si>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</si>
  <si>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</si>
  <si>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</si>
  <si>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</si>
  <si>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</si>
  <si>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</si>
  <si>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</si>
  <si>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</si>
  <si>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</si>
  <si>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</si>
  <si>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</si>
  <si>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</si>
  <si>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</si>
  <si>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</si>
  <si>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</si>
  <si>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</si>
  <si>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</si>
  <si>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</si>
  <si>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</si>
  <si>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</si>
  <si>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</si>
  <si>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</si>
  <si>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</si>
  <si>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</si>
  <si>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</si>
  <si>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</si>
  <si>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</si>
  <si>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</si>
  <si>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</si>
  <si>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</si>
  <si>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</si>
  <si>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</si>
  <si>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</si>
  <si>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</si>
  <si>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</si>
  <si>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</si>
  <si>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</si>
  <si>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</si>
  <si>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</si>
  <si>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</si>
  <si>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</si>
  <si>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</si>
  <si>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</si>
  <si>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</si>
  <si>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</si>
  <si>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</si>
  <si>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Køretøjer, små lastvogne (&lt; 3.500 kg.)</t>
  </si>
  <si>
    <t>Rentvandsbeholder  element</t>
  </si>
  <si>
    <t>Afregningsmålere, elektroniske ≤ Ø 110mm (Qn 10)</t>
  </si>
  <si>
    <t>Loggere</t>
  </si>
  <si>
    <t>Arbejdsplads</t>
  </si>
  <si>
    <t>IT</t>
  </si>
  <si>
    <t>Køretøjer, personbil</t>
  </si>
  <si>
    <t>Hjemmeside</t>
  </si>
  <si>
    <t>ERP</t>
  </si>
  <si>
    <t>ESDH</t>
  </si>
  <si>
    <t>Telefonsystem</t>
  </si>
  <si>
    <t>Datawarehouse</t>
  </si>
  <si>
    <t>Ø 50mm &lt; Ledningsnet ≤ Ø110 mm</t>
  </si>
  <si>
    <t>Stik på ledningsnet, Konstruktioner</t>
  </si>
  <si>
    <t>Stilling testområde</t>
  </si>
  <si>
    <t>Arsenanlæg Stilling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</si>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</sst>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18688781.252845462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5926651.3423728552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6460934.8837431846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6703100.7128682453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159</v>
      </c>
      <c r="C13" s="43"/>
      <c r="D13" s="44"/>
      <c r="E13" s="40" t="s">
        <v>101</v>
      </c>
      <c r="F13" s="8" t="s">
        <v>4</v>
      </c>
      <c r="G13" s="41">
        <v>-299662.66967750172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158</v>
      </c>
      <c r="C14" s="55"/>
      <c r="D14" s="56"/>
      <c r="E14" s="40" t="s">
        <v>101</v>
      </c>
      <c r="F14" s="8" t="s">
        <v>4</v>
      </c>
      <c r="G14" s="41">
        <v>-178751.96528086203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-216707.10360200019</v>
      </c>
      <c r="F15" s="8" t="s">
        <v>4</v>
      </c>
      <c r="G15" s="47">
        <f>E15*(1+E30/100)</f>
        <v>-220499.47791503521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-733532.83750000014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1360831.281238962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-3792.3743130350031</v>
      </c>
      <c r="F23" s="8" t="s">
        <v>4</v>
      </c>
      <c r="G23" s="41">
        <f>SUM(G10:G15,G18:G22)*$E$30/100</f>
        <v>321856.02445694047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-227649.76330512727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-60771.365761192392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18468281.774930429</v>
      </c>
      <c r="F27" s="38" t="s">
        <v>4</v>
      </c>
      <c r="G27" s="51">
        <f>SUM(G10:G26)</f>
        <v>19052506.16524047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150</v>
      </c>
      <c r="C31" s="80"/>
      <c r="D31" s="81"/>
      <c r="E31" s="52">
        <v>0.50151395954865052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5824718.7640028056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6349813.1535559548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6587813.9684208799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18762345.885979638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134</v>
      </c>
      <c r="C10" s="96"/>
      <c r="D10" s="96"/>
      <c r="E10" s="53">
        <v>20301.559799999999</v>
      </c>
      <c r="F10" s="17" t="s">
        <v>4</v>
      </c>
      <c r="G10" s="21">
        <v>19076</v>
      </c>
      <c r="H10" s="17" t="s">
        <v>4</v>
      </c>
      <c r="I10" s="2"/>
    </row>
    <row r="11" spans="1:9" x14ac:dyDescent="0.25">
      <c r="A11" s="2"/>
      <c r="B11" s="95" t="s">
        <v>135</v>
      </c>
      <c r="C11" s="96"/>
      <c r="D11" s="96"/>
      <c r="E11" s="53">
        <v>47562.572800000002</v>
      </c>
      <c r="F11" s="17" t="s">
        <v>4</v>
      </c>
      <c r="G11" s="21">
        <v>41851</v>
      </c>
      <c r="H11" s="17" t="s">
        <v>4</v>
      </c>
      <c r="I11" s="2"/>
    </row>
    <row r="12" spans="1:9" x14ac:dyDescent="0.25">
      <c r="A12" s="2"/>
      <c r="B12" s="95" t="s">
        <v>136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137</v>
      </c>
      <c r="C13" s="96"/>
      <c r="D13" s="96"/>
      <c r="E13" s="53">
        <v>32206.149799999999</v>
      </c>
      <c r="F13" s="17" t="s">
        <v>4</v>
      </c>
      <c r="G13" s="21">
        <v>26713</v>
      </c>
      <c r="H13" s="17" t="s">
        <v>4</v>
      </c>
      <c r="I13" s="2"/>
    </row>
    <row r="14" spans="1:9" x14ac:dyDescent="0.25">
      <c r="A14" s="2"/>
      <c r="B14" s="95" t="s">
        <v>138</v>
      </c>
      <c r="C14" s="96"/>
      <c r="D14" s="96"/>
      <c r="E14" s="53">
        <v>6405127.6720000003</v>
      </c>
      <c r="F14" s="17" t="s">
        <v>4</v>
      </c>
      <c r="G14" s="21">
        <v>6204578</v>
      </c>
      <c r="H14" s="17" t="s">
        <v>4</v>
      </c>
      <c r="I14" s="2"/>
    </row>
    <row r="15" spans="1:9" x14ac:dyDescent="0.25">
      <c r="A15" s="2"/>
      <c r="B15" s="95" t="s">
        <v>139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140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-212979.95440000016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-216707.10360200019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2045397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2045396.5333333332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0.46666666679084301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5</v>
      </c>
      <c r="E10" s="21">
        <v>37413.53</v>
      </c>
      <c r="F10" s="9">
        <f>E10/D10</f>
        <v>7482.7060000000001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50</v>
      </c>
      <c r="E11" s="21">
        <v>37302.32</v>
      </c>
      <c r="F11" s="9">
        <f t="shared" ref="F11:F27" si="0">E11/D11</f>
        <v>746.04639999999995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10</v>
      </c>
      <c r="E12" s="21">
        <v>26740.48</v>
      </c>
      <c r="F12" s="9">
        <f t="shared" si="0"/>
        <v>2674.0479999999998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6847.05</v>
      </c>
      <c r="F13" s="9">
        <f t="shared" si="0"/>
        <v>684.70500000000004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5</v>
      </c>
      <c r="E14" s="21">
        <v>18960.89</v>
      </c>
      <c r="F14" s="9">
        <f t="shared" si="0"/>
        <v>3792.1779999999999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</v>
      </c>
      <c r="E15" s="21">
        <v>4119.79</v>
      </c>
      <c r="F15" s="9">
        <f t="shared" si="0"/>
        <v>823.95799999999997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5</v>
      </c>
      <c r="E16" s="21">
        <v>7873.16</v>
      </c>
      <c r="F16" s="9">
        <f t="shared" si="0"/>
        <v>1574.6320000000001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5</v>
      </c>
      <c r="E17" s="21">
        <v>11377.84</v>
      </c>
      <c r="F17" s="9">
        <f t="shared" si="0"/>
        <v>2275.5680000000002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5</v>
      </c>
      <c r="E18" s="21">
        <v>139568.68</v>
      </c>
      <c r="F18" s="9">
        <f t="shared" si="0"/>
        <v>27913.735999999997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5</v>
      </c>
      <c r="E19" s="21">
        <v>137256.95000000001</v>
      </c>
      <c r="F19" s="9">
        <f t="shared" si="0"/>
        <v>27451.390000000003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5</v>
      </c>
      <c r="E20" s="21">
        <v>10824.3</v>
      </c>
      <c r="F20" s="9">
        <f t="shared" si="0"/>
        <v>2164.8599999999997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5</v>
      </c>
      <c r="E21" s="21">
        <v>65189.57</v>
      </c>
      <c r="F21" s="9">
        <f t="shared" si="0"/>
        <v>13037.914000000001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75</v>
      </c>
      <c r="E22" s="21">
        <v>549150.1</v>
      </c>
      <c r="F22" s="9">
        <f t="shared" si="0"/>
        <v>7322.0013333333327</v>
      </c>
      <c r="G22" s="17" t="s">
        <v>4</v>
      </c>
      <c r="H22" s="2"/>
    </row>
    <row r="23" spans="1:8" x14ac:dyDescent="0.25">
      <c r="A23" s="2"/>
      <c r="B23" s="42" t="s">
        <v>131</v>
      </c>
      <c r="C23" s="28">
        <v>2016</v>
      </c>
      <c r="D23" s="22">
        <v>75</v>
      </c>
      <c r="E23" s="21">
        <v>341494.93</v>
      </c>
      <c r="F23" s="9">
        <f t="shared" si="0"/>
        <v>4553.2657333333336</v>
      </c>
      <c r="G23" s="17" t="s">
        <v>4</v>
      </c>
      <c r="H23" s="2"/>
    </row>
    <row r="24" spans="1:8" x14ac:dyDescent="0.25">
      <c r="A24" s="2"/>
      <c r="B24" s="42" t="s">
        <v>130</v>
      </c>
      <c r="C24" s="28">
        <v>2016</v>
      </c>
      <c r="D24" s="22">
        <v>75</v>
      </c>
      <c r="E24" s="21">
        <v>108731.71</v>
      </c>
      <c r="F24" s="9">
        <f t="shared" si="0"/>
        <v>1449.7561333333333</v>
      </c>
      <c r="G24" s="17" t="s">
        <v>4</v>
      </c>
      <c r="H24" s="2"/>
    </row>
    <row r="25" spans="1:8" x14ac:dyDescent="0.25">
      <c r="A25" s="2"/>
      <c r="B25" s="42" t="s">
        <v>132</v>
      </c>
      <c r="C25" s="28">
        <v>2016</v>
      </c>
      <c r="D25" s="22">
        <v>20</v>
      </c>
      <c r="E25" s="21">
        <v>3862622.99</v>
      </c>
      <c r="F25" s="9">
        <f t="shared" si="0"/>
        <v>193131.1495</v>
      </c>
      <c r="G25" s="17" t="s">
        <v>4</v>
      </c>
      <c r="H25" s="2"/>
    </row>
    <row r="26" spans="1:8" x14ac:dyDescent="0.25">
      <c r="A26" s="2"/>
      <c r="B26" s="42" t="s">
        <v>130</v>
      </c>
      <c r="C26" s="28">
        <v>2016</v>
      </c>
      <c r="D26" s="22">
        <v>75</v>
      </c>
      <c r="E26" s="21">
        <v>152324.24</v>
      </c>
      <c r="F26" s="9">
        <f t="shared" si="0"/>
        <v>2030.9898666666666</v>
      </c>
      <c r="G26" s="17" t="s">
        <v>4</v>
      </c>
      <c r="H26" s="2"/>
    </row>
    <row r="27" spans="1:8" x14ac:dyDescent="0.25">
      <c r="A27" s="2"/>
      <c r="B27" s="42" t="s">
        <v>133</v>
      </c>
      <c r="C27" s="28">
        <v>2016</v>
      </c>
      <c r="D27" s="22">
        <v>25</v>
      </c>
      <c r="E27" s="21">
        <v>248597.88</v>
      </c>
      <c r="F27" s="9">
        <f t="shared" si="0"/>
        <v>9943.9151999999995</v>
      </c>
      <c r="G27" s="17" t="s">
        <v>4</v>
      </c>
      <c r="H27" s="2"/>
    </row>
    <row r="28" spans="1:8" x14ac:dyDescent="0.25">
      <c r="A28" s="2"/>
      <c r="B28" s="91" t="s">
        <v>54</v>
      </c>
      <c r="C28" s="92"/>
      <c r="D28" s="92"/>
      <c r="E28" s="93"/>
      <c r="F28" s="15">
        <f>SUM(F10:F27)</f>
        <v>309052.81916666665</v>
      </c>
      <c r="G28" s="16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6372218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6869706.6200000001</v>
      </c>
      <c r="H10" s="17" t="s">
        <v>4</v>
      </c>
      <c r="I10" s="2"/>
    </row>
    <row r="11" spans="1:9" x14ac:dyDescent="0.25">
      <c r="A11" s="2"/>
      <c r="B11" s="91" t="s">
        <v>153</v>
      </c>
      <c r="C11" s="92"/>
      <c r="D11" s="92"/>
      <c r="E11" s="92"/>
      <c r="F11" s="93"/>
      <c r="G11" s="15">
        <f>G9-G10</f>
        <v>-497488.62000000011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221818.43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263922</v>
      </c>
      <c r="H16" s="17" t="s">
        <v>4</v>
      </c>
      <c r="I16" s="2"/>
    </row>
    <row r="17" spans="1:9" x14ac:dyDescent="0.25">
      <c r="A17" s="2"/>
      <c r="B17" s="91" t="s">
        <v>154</v>
      </c>
      <c r="C17" s="92"/>
      <c r="D17" s="92"/>
      <c r="E17" s="92"/>
      <c r="F17" s="93"/>
      <c r="G17" s="15">
        <f>G15-G16</f>
        <v>-42103.570000000007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773255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989017</v>
      </c>
      <c r="H22" s="17" t="s">
        <v>4</v>
      </c>
      <c r="I22" s="2"/>
    </row>
    <row r="23" spans="1:9" x14ac:dyDescent="0.25">
      <c r="A23" s="2"/>
      <c r="B23" s="91" t="s">
        <v>155</v>
      </c>
      <c r="C23" s="92"/>
      <c r="D23" s="92"/>
      <c r="E23" s="92"/>
      <c r="F23" s="93"/>
      <c r="G23" s="15">
        <f>G21-G22</f>
        <v>-215762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2016'!F28</f>
        <v>309052.81916666665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287231.46666666667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21821.352499999979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20968229.277905628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3784051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1658705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677002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552641.46666666667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6672399.4666666668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1402248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1402248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-1622482.47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-5766397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-273622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-7662501.4699999997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412145.99666666705</v>
      </c>
      <c r="F28" s="25" t="s">
        <v>4</v>
      </c>
      <c r="G28" s="1">
        <f>IF(E28&lt;0,0,-E28)</f>
        <v>-412145.99666666705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19195252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19195252</v>
      </c>
      <c r="F35" s="25" t="s">
        <v>4</v>
      </c>
      <c r="G35" s="12">
        <f>-E35</f>
        <v>-19195252</v>
      </c>
      <c r="H35" s="25" t="s">
        <v>4</v>
      </c>
      <c r="I35" s="2"/>
    </row>
    <row r="36" spans="1:9" x14ac:dyDescent="0.25">
      <c r="A36" s="2"/>
      <c r="B36" s="91" t="s">
        <v>148</v>
      </c>
      <c r="C36" s="92"/>
      <c r="D36" s="92"/>
      <c r="E36" s="92"/>
      <c r="F36" s="93"/>
      <c r="G36" s="15">
        <f>$G$9+$G$28+$G$30+$G$35</f>
        <v>1360831.281238962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160</v>
      </c>
      <c r="C16" s="85"/>
      <c r="D16" s="85"/>
      <c r="E16" s="86"/>
      <c r="F16" s="100" t="s">
        <v>143</v>
      </c>
      <c r="G16" s="100"/>
      <c r="H16" s="2"/>
    </row>
    <row r="17" spans="1:8" x14ac:dyDescent="0.25">
      <c r="A17" s="2"/>
      <c r="B17" s="79" t="s">
        <v>157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2017-09-12T17:07:52Z</dcterms:modified>
</cp:coreProperties>
</file>