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18" i="11" l="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E23" i="22"/>
  <c r="G23" i="22" l="1"/>
  <c r="G25" i="22"/>
  <c r="G24" i="22"/>
  <c r="E27" i="22"/>
  <c r="G12" i="7"/>
  <c r="E15" i="13" l="1"/>
  <c r="F11" i="11"/>
  <c r="F19" i="11"/>
  <c r="G30" i="13" l="1"/>
  <c r="E35" i="13" l="1"/>
  <c r="G35" i="13" s="1"/>
  <c r="E27" i="13"/>
  <c r="E19" i="13"/>
  <c r="G11" i="12"/>
  <c r="G23" i="12"/>
  <c r="G17" i="12"/>
  <c r="F10" i="11"/>
  <c r="F2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<sst xmlns="http://schemas.openxmlformats.org/spreadsheetml/2006/main" count="317" uniqueCount="156">
  <si>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</si>
  <si>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</si>
  <si>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</si>
  <si>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</si>
  <si>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</si>
  <si>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</si>
  <si>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</si>
  <si>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</si>
  <si>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</si>
  <si>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</si>
  <si>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</si>
  <si>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</si>
  <si>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</si>
  <si>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</si>
  <si>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</si>
  <si>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</si>
  <si>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</si>
  <si>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</si>
  <si>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</si>
  <si>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</si>
  <si>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</si>
  <si>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</si>
  <si>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</si>
  <si>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</si>
  <si>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</si>
  <si>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</si>
  <si>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</si>
  <si>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</si>
  <si>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</si>
  <si>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</si>
  <si>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</si>
  <si>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</si>
  <si>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</si>
  <si>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</si>
  <si>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</si>
  <si>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</si>
  <si>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</si>
  <si>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</si>
  <si>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</si>
  <si>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</si>
  <si>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</si>
  <si>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</si>
  <si>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</si>
  <si>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</si>
  <si>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</si>
  <si>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</si>
  <si>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</si>
  <si>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</si>
  <si>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</si>
  <si>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</si>
  <si>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</si>
  <si>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</si>
  <si>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</si>
  <si>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</si>
  <si>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</si>
  <si>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</si>
  <si>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</si>
  <si>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</si>
  <si>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</si>
  <si>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</si>
  <si>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</si>
  <si>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</si>
  <si>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</si>
  <si>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</si>
  <si>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</si>
  <si>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</si>
  <si>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</si>
  <si>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</si>
  <si>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</si>
  <si>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</si>
  <si>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</si>
  <si>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</si>
  <si>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</si>
  <si>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</si>
  <si>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</si>
  <si>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</si>
  <si>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</si>
  <si>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</si>
  <si>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</si>
  <si>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</si>
  <si>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</si>
  <si>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</si>
  <si>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</si>
  <si>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</si>
  <si>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</si>
  <si>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</si>
  <si>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</si>
  <si>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</si>
  <si>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</si>
  <si>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</si>
  <si>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</si>
  <si>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</si>
  <si>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</si>
  <si>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</si>
  <si>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</si>
  <si>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</si>
  <si>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</si>
  <si>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</si>
  <si>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</si>
  <si>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</si>
  <si>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</si>
  <si>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</si>
  <si>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</si>
  <si>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</si>
  <si>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</si>
  <si>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</si>
  <si>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</si>
  <si>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</si>
  <si>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</si>
  <si>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</si>
  <si>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</si>
  <si>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</si>
  <si>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</si>
  <si>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</si>
  <si>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</si>
  <si>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</si>
  <si>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</si>
  <si>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</si>
  <si>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</si>
  <si>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SRO-anlæg, vandværk</t>
  </si>
  <si>
    <t>Ledningsnet ≤ Ø50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</si>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</sst>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151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32205988.738228872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7833479.1415530331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13781518.151282415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11249973.918143138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154</v>
      </c>
      <c r="C13" s="43"/>
      <c r="D13" s="44"/>
      <c r="E13" s="40" t="s">
        <v>101</v>
      </c>
      <c r="F13" s="8" t="s">
        <v>4</v>
      </c>
      <c r="G13" s="41">
        <v>-516915.16273756244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153</v>
      </c>
      <c r="C14" s="55"/>
      <c r="D14" s="56"/>
      <c r="E14" s="40" t="s">
        <v>101</v>
      </c>
      <c r="F14" s="8" t="s">
        <v>4</v>
      </c>
      <c r="G14" s="41">
        <v>-648870.14532488515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omk.'!G21</f>
        <v>2065317.0280874986</v>
      </c>
      <c r="F15" s="8" t="s">
        <v>4</v>
      </c>
      <c r="G15" s="47">
        <f>E15*(1+E30/100)</f>
        <v>2101460.0760790301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330430.55986666656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-248605.58913072199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36143.047991531224</v>
      </c>
      <c r="F23" s="8" t="s">
        <v>4</v>
      </c>
      <c r="G23" s="41">
        <f>SUM(G10:G15,G18:G22)*$E$30/100</f>
        <v>591511.30463241541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-385407.78439418843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-287041.37737066549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34307448.814307898</v>
      </c>
      <c r="F27" s="38" t="s">
        <v>4</v>
      </c>
      <c r="G27" s="51">
        <f>SUM(G10:G26)</f>
        <v>33801533.092598677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145</v>
      </c>
      <c r="C31" s="80"/>
      <c r="D31" s="81"/>
      <c r="E31" s="52">
        <v>1.3795375000000001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7698750.9990693191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13544489.58356994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11056485.423236499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32299726.005875759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26215.999199999998</v>
      </c>
      <c r="F11" s="17" t="s">
        <v>4</v>
      </c>
      <c r="G11" s="21">
        <v>20570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0</v>
      </c>
      <c r="F12" s="17" t="s">
        <v>4</v>
      </c>
      <c r="G12" s="21">
        <v>939683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47691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10308228.3138</v>
      </c>
      <c r="F14" s="17" t="s">
        <v>4</v>
      </c>
      <c r="G14" s="21">
        <v>10321755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550985.26939999999</v>
      </c>
      <c r="F16" s="17" t="s">
        <v>4</v>
      </c>
      <c r="G16" s="21">
        <v>1557896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135</v>
      </c>
      <c r="C18" s="98"/>
      <c r="D18" s="98"/>
      <c r="E18" s="53">
        <v>0</v>
      </c>
      <c r="F18" s="17" t="s">
        <v>4</v>
      </c>
      <c r="G18" s="21">
        <v>25100</v>
      </c>
      <c r="H18" s="17" t="s">
        <v>4</v>
      </c>
      <c r="I18" s="2"/>
    </row>
    <row r="19" spans="1:9" x14ac:dyDescent="0.25">
      <c r="A19" s="2"/>
      <c r="B19" s="97" t="s">
        <v>136</v>
      </c>
      <c r="C19" s="98"/>
      <c r="D19" s="98"/>
      <c r="E19" s="53">
        <v>0</v>
      </c>
      <c r="F19" s="17" t="s">
        <v>4</v>
      </c>
      <c r="G19" s="21">
        <v>34929.599999999999</v>
      </c>
      <c r="H19" s="17" t="s">
        <v>4</v>
      </c>
      <c r="I19" s="2"/>
    </row>
    <row r="20" spans="1:9" x14ac:dyDescent="0.25">
      <c r="A20" s="2"/>
      <c r="B20" s="91" t="s">
        <v>86</v>
      </c>
      <c r="C20" s="92"/>
      <c r="D20" s="92"/>
      <c r="E20" s="92"/>
      <c r="F20" s="93"/>
      <c r="G20" s="15">
        <f>SUM(G10:G19)-SUM(E10:E19)</f>
        <v>2029795.6049999986</v>
      </c>
      <c r="H20" s="16" t="s">
        <v>4</v>
      </c>
      <c r="I20" s="2"/>
    </row>
    <row r="21" spans="1:9" x14ac:dyDescent="0.25">
      <c r="A21" s="2"/>
      <c r="B21" s="91" t="s">
        <v>87</v>
      </c>
      <c r="C21" s="92"/>
      <c r="D21" s="92"/>
      <c r="E21" s="92"/>
      <c r="F21" s="93"/>
      <c r="G21" s="15">
        <f>G20*(1+'Fane 2. Overblik ØR18-19'!E30/100)</f>
        <v>2065317.0280874986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-15797005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-15797004.756613757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-0.24338624253869057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369.47</v>
      </c>
      <c r="F10" s="9">
        <f>E10/D10</f>
        <v>4.9262666666666668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10</v>
      </c>
      <c r="E11" s="21">
        <v>197389.53</v>
      </c>
      <c r="F11" s="9">
        <f t="shared" ref="F11:F19" si="0">E11/D11</f>
        <v>19738.953000000001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318901.31</v>
      </c>
      <c r="F12" s="9">
        <f t="shared" si="0"/>
        <v>4252.0174666666662</v>
      </c>
      <c r="G12" s="17" t="s">
        <v>4</v>
      </c>
      <c r="H12" s="2"/>
    </row>
    <row r="13" spans="1:8" x14ac:dyDescent="0.25">
      <c r="A13" s="2"/>
      <c r="B13" s="42" t="s">
        <v>118</v>
      </c>
      <c r="C13" s="28">
        <v>2016</v>
      </c>
      <c r="D13" s="22">
        <v>75</v>
      </c>
      <c r="E13" s="21">
        <v>924731.89</v>
      </c>
      <c r="F13" s="9">
        <f t="shared" si="0"/>
        <v>12329.758533333334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75</v>
      </c>
      <c r="E14" s="21">
        <v>386217.49</v>
      </c>
      <c r="F14" s="9">
        <f t="shared" si="0"/>
        <v>5149.5665333333336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75</v>
      </c>
      <c r="E15" s="21">
        <v>129308.89</v>
      </c>
      <c r="F15" s="9">
        <f t="shared" si="0"/>
        <v>1724.1185333333333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75</v>
      </c>
      <c r="E16" s="21">
        <v>525500.19999999995</v>
      </c>
      <c r="F16" s="9">
        <f t="shared" si="0"/>
        <v>7006.6693333333324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75</v>
      </c>
      <c r="E17" s="21">
        <v>14638.25</v>
      </c>
      <c r="F17" s="9">
        <f t="shared" si="0"/>
        <v>195.17666666666668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16959.14</v>
      </c>
      <c r="F18" s="9">
        <f t="shared" si="0"/>
        <v>226.12186666666665</v>
      </c>
      <c r="G18" s="17" t="s">
        <v>4</v>
      </c>
      <c r="H18" s="2"/>
    </row>
    <row r="19" spans="1:8" ht="26.25" x14ac:dyDescent="0.25">
      <c r="A19" s="2"/>
      <c r="B19" s="42" t="s">
        <v>126</v>
      </c>
      <c r="C19" s="28">
        <v>2016</v>
      </c>
      <c r="D19" s="22">
        <v>10</v>
      </c>
      <c r="E19" s="21">
        <v>243355.85</v>
      </c>
      <c r="F19" s="9">
        <f t="shared" si="0"/>
        <v>24335.584999999999</v>
      </c>
      <c r="G19" s="17" t="s">
        <v>4</v>
      </c>
      <c r="H19" s="2"/>
    </row>
    <row r="20" spans="1:8" x14ac:dyDescent="0.25">
      <c r="A20" s="2"/>
      <c r="B20" s="91" t="s">
        <v>54</v>
      </c>
      <c r="C20" s="92"/>
      <c r="D20" s="92"/>
      <c r="E20" s="93"/>
      <c r="F20" s="15">
        <f>SUM(F10:F19)</f>
        <v>74962.893199999991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12985595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11112490</v>
      </c>
      <c r="H10" s="17" t="s">
        <v>4</v>
      </c>
      <c r="I10" s="2"/>
    </row>
    <row r="11" spans="1:9" x14ac:dyDescent="0.25">
      <c r="A11" s="2"/>
      <c r="B11" s="91" t="s">
        <v>148</v>
      </c>
      <c r="C11" s="92"/>
      <c r="D11" s="92"/>
      <c r="E11" s="92"/>
      <c r="F11" s="93"/>
      <c r="G11" s="15">
        <f>G9-G10</f>
        <v>1873105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1042696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1930000</v>
      </c>
      <c r="H16" s="17" t="s">
        <v>4</v>
      </c>
      <c r="I16" s="2"/>
    </row>
    <row r="17" spans="1:9" x14ac:dyDescent="0.25">
      <c r="A17" s="2"/>
      <c r="B17" s="91" t="s">
        <v>149</v>
      </c>
      <c r="C17" s="92"/>
      <c r="D17" s="92"/>
      <c r="E17" s="92"/>
      <c r="F17" s="93"/>
      <c r="G17" s="15">
        <f>G15-G16</f>
        <v>-887304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150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2016'!F20</f>
        <v>74962.893199999991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730333.33333333337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-655370.44013333344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32355410.410869278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8085794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3199910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1144101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1056000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13485805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893970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893970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-974208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-2464072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-2489753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-5928033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8451742</v>
      </c>
      <c r="F28" s="25" t="s">
        <v>4</v>
      </c>
      <c r="G28" s="1">
        <f>IF(E28&lt;0,0,-E28)</f>
        <v>-8451742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24002450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149824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24152274</v>
      </c>
      <c r="F35" s="25" t="s">
        <v>4</v>
      </c>
      <c r="G35" s="12">
        <f>-E35</f>
        <v>-24152274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-248605.58913072199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142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155</v>
      </c>
      <c r="C16" s="85"/>
      <c r="D16" s="85"/>
      <c r="E16" s="86"/>
      <c r="F16" s="102" t="s">
        <v>138</v>
      </c>
      <c r="G16" s="102"/>
      <c r="H16" s="2"/>
    </row>
    <row r="17" spans="1:8" x14ac:dyDescent="0.25">
      <c r="A17" s="2"/>
      <c r="B17" s="79" t="s">
        <v>152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2017-09-14T07:57:39Z</dcterms:modified>
</cp:coreProperties>
</file>