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8" i="11" l="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l="1"/>
  <c r="G17" i="22"/>
  <c r="G18" i="19"/>
  <c r="G19" i="19" s="1"/>
  <c r="E14" i="22" s="1"/>
  <c r="G14" i="22" s="1"/>
  <c r="I14" i="22" s="1"/>
  <c r="K14" i="22" s="1"/>
  <c r="G12" i="7"/>
  <c r="E19" i="22" l="1"/>
  <c r="G20" i="22"/>
  <c r="I17" i="22"/>
  <c r="G19" i="22"/>
  <c r="E21" i="22"/>
  <c r="E15" i="13"/>
  <c r="F11" i="11"/>
  <c r="F19" i="11"/>
  <c r="K17" i="22" l="1"/>
  <c r="I20" i="22"/>
  <c r="I19" i="22"/>
  <c r="G21" i="22"/>
  <c r="G30" i="13"/>
  <c r="I21" i="22" l="1"/>
  <c r="E35" i="13"/>
  <c r="G35" i="13" s="1"/>
  <c r="E27" i="13"/>
  <c r="E19" i="13"/>
  <c r="G11" i="12"/>
  <c r="G29" i="12"/>
  <c r="G23" i="12"/>
  <c r="G17" i="12"/>
  <c r="F10" i="11"/>
  <c r="F20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<sst xmlns="http://schemas.openxmlformats.org/spreadsheetml/2006/main" count="333" uniqueCount="151">
  <si>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</si>
  <si>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</si>
  <si>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</si>
  <si>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</si>
  <si>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</si>
  <si>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</si>
  <si>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</si>
  <si>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</si>
  <si>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</si>
  <si>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</si>
  <si>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</si>
  <si>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</si>
  <si>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</si>
  <si>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</si>
  <si>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</si>
  <si>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</si>
  <si>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</si>
  <si>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</si>
  <si>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</si>
  <si>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</si>
  <si>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</si>
  <si>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</si>
  <si>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</si>
  <si>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</si>
  <si>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</si>
  <si>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</si>
  <si>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</si>
  <si>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</si>
  <si>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</si>
  <si>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</si>
  <si>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</si>
  <si>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</si>
  <si>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</si>
  <si>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</si>
  <si>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</si>
  <si>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</si>
  <si>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</si>
  <si>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</si>
  <si>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</si>
  <si>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</si>
  <si>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</si>
  <si>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</si>
  <si>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</si>
  <si>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</si>
  <si>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</si>
  <si>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</si>
  <si>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</si>
  <si>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</si>
  <si>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</si>
  <si>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</si>
  <si>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</si>
  <si>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</si>
  <si>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</si>
  <si>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</si>
  <si>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</si>
  <si>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</si>
  <si>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</si>
  <si>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</si>
  <si>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</si>
  <si>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</si>
  <si>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</si>
  <si>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</si>
  <si>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</si>
  <si>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</si>
  <si>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</si>
  <si>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</si>
  <si>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</si>
  <si>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</si>
  <si>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</si>
  <si>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</si>
  <si>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</si>
  <si>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</si>
  <si>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</si>
  <si>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</si>
  <si>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</si>
  <si>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</si>
  <si>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</si>
  <si>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</si>
  <si>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</si>
  <si>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</si>
  <si>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</si>
  <si>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</si>
  <si>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</si>
  <si>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</si>
  <si>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</si>
  <si>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</si>
  <si>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</si>
  <si>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</si>
  <si>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</si>
  <si>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</si>
  <si>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</si>
  <si>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</si>
  <si>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</si>
  <si>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</si>
  <si>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</si>
  <si>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</si>
  <si>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</si>
  <si>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</si>
  <si>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</si>
  <si>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</si>
  <si>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</si>
  <si>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</si>
  <si>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</si>
  <si>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</si>
  <si>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</si>
  <si>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</si>
  <si>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</si>
  <si>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</si>
  <si>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</si>
  <si>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</si>
  <si>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</si>
  <si>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</si>
  <si>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</si>
  <si>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</si>
  <si>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</si>
  <si>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</si>
  <si>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</si>
  <si>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Behandlingsanlæg, kalk anlæg</t>
  </si>
  <si>
    <t>SRO-anlæg, vandværk</t>
  </si>
  <si>
    <t>Pumpe inkl. stigrør og forerørsforsejlinger mv.</t>
  </si>
  <si>
    <t>Rentvandsbeholder  element</t>
  </si>
  <si>
    <t>Filteranlæg, åbne filtre, enkelt filtrering, Mek./EL</t>
  </si>
  <si>
    <t>Beluftningsanlæg, kompressorbeluftning</t>
  </si>
  <si>
    <t>Elanlæg - vandværk</t>
  </si>
  <si>
    <t>Afregningsmålere, elektroniske ≤ Ø 110mm (Qn 10)</t>
  </si>
  <si>
    <t>Arbejdsplads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</si>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</sst>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146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7849882.8037358327</v>
      </c>
      <c r="F9" s="13" t="s">
        <v>4</v>
      </c>
      <c r="G9" s="48">
        <v>7856628.8864423633</v>
      </c>
      <c r="H9" s="13" t="s">
        <v>4</v>
      </c>
      <c r="I9" s="48">
        <v>7863883.3862317158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1981283.9147149832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4044939.2663256959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2563789.952611337</v>
      </c>
      <c r="L12" s="8" t="s">
        <v>4</v>
      </c>
      <c r="M12" s="2"/>
    </row>
    <row r="13" spans="1:13" x14ac:dyDescent="0.25">
      <c r="A13" s="2"/>
      <c r="B13" s="46" t="s">
        <v>150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-375300.63324835739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335227.76123100013</v>
      </c>
      <c r="F14" s="8" t="s">
        <v>4</v>
      </c>
      <c r="G14" s="9">
        <f>E14*(1+$E$25/100)</f>
        <v>341094.24705254263</v>
      </c>
      <c r="H14" s="8" t="s">
        <v>4</v>
      </c>
      <c r="I14" s="9">
        <f>G14*(1+$E$25/100)</f>
        <v>347063.39637596213</v>
      </c>
      <c r="J14" s="8" t="s">
        <v>4</v>
      </c>
      <c r="K14" s="51">
        <f>I14*(1+$E$25/100)</f>
        <v>353137.00581254147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563602.84666666668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301236.99303196371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5866.4858215425029</v>
      </c>
      <c r="F19" s="8" t="s">
        <v>4</v>
      </c>
      <c r="G19" s="42">
        <f>(G17+G14)*($E$25/100)</f>
        <v>5969.1493234194968</v>
      </c>
      <c r="H19" s="8" t="s">
        <v>4</v>
      </c>
      <c r="I19" s="42">
        <f>(I17+I14)*($E$25/100)</f>
        <v>6073.6094365793379</v>
      </c>
      <c r="J19" s="8" t="s">
        <v>4</v>
      </c>
      <c r="K19" s="42">
        <f>SUM(K10:K14,K17:K18)*($E$25/100)</f>
        <v>149937.3663587835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-97746.832770437701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8190977.0507883755</v>
      </c>
      <c r="F21" s="38" t="s">
        <v>4</v>
      </c>
      <c r="G21" s="49">
        <f>SUM(G9:G20)</f>
        <v>8203692.2828183258</v>
      </c>
      <c r="H21" s="38" t="s">
        <v>4</v>
      </c>
      <c r="I21" s="49">
        <f>SUM(I9:I20)</f>
        <v>8217020.3920442574</v>
      </c>
      <c r="J21" s="38" t="s">
        <v>4</v>
      </c>
      <c r="K21" s="52">
        <f>SUM(K9:K20)</f>
        <v>9484879.8795031756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1880803.6545608258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3839801.3016102049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2433768.0615003598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8154373.0176713895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128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129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130</v>
      </c>
      <c r="C13" s="96"/>
      <c r="D13" s="96"/>
      <c r="E13" s="55">
        <v>32399.4126</v>
      </c>
      <c r="F13" s="17" t="s">
        <v>4</v>
      </c>
      <c r="G13" s="21">
        <v>6171</v>
      </c>
      <c r="H13" s="17" t="s">
        <v>4</v>
      </c>
      <c r="I13" s="2"/>
    </row>
    <row r="14" spans="1:9" x14ac:dyDescent="0.25">
      <c r="A14" s="2"/>
      <c r="B14" s="95" t="s">
        <v>131</v>
      </c>
      <c r="C14" s="96"/>
      <c r="D14" s="96"/>
      <c r="E14" s="55">
        <v>2370847.4142</v>
      </c>
      <c r="F14" s="17" t="s">
        <v>4</v>
      </c>
      <c r="G14" s="21">
        <v>2726538</v>
      </c>
      <c r="H14" s="17" t="s">
        <v>4</v>
      </c>
      <c r="I14" s="2"/>
    </row>
    <row r="15" spans="1:9" x14ac:dyDescent="0.25">
      <c r="A15" s="2"/>
      <c r="B15" s="95" t="s">
        <v>132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133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329462.17320000008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335227.76123100013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-434395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-277441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-156954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-52318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25</v>
      </c>
      <c r="E10" s="21">
        <v>785080</v>
      </c>
      <c r="F10" s="9">
        <f>E10/D10</f>
        <v>31403.200000000001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16288</v>
      </c>
      <c r="F11" s="9">
        <f t="shared" ref="F11:F19" si="0">E11/D11</f>
        <v>1628.8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15</v>
      </c>
      <c r="E12" s="21">
        <v>74865</v>
      </c>
      <c r="F12" s="9">
        <f t="shared" si="0"/>
        <v>4991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50</v>
      </c>
      <c r="E13" s="21">
        <v>152501</v>
      </c>
      <c r="F13" s="9">
        <f t="shared" si="0"/>
        <v>3050.02</v>
      </c>
      <c r="G13" s="17" t="s">
        <v>4</v>
      </c>
      <c r="H13" s="2"/>
    </row>
    <row r="14" spans="1:8" ht="26.25" x14ac:dyDescent="0.25">
      <c r="A14" s="2"/>
      <c r="B14" s="43" t="s">
        <v>121</v>
      </c>
      <c r="C14" s="28">
        <v>2016</v>
      </c>
      <c r="D14" s="22">
        <v>25</v>
      </c>
      <c r="E14" s="21">
        <v>9840</v>
      </c>
      <c r="F14" s="9">
        <f t="shared" si="0"/>
        <v>393.6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25</v>
      </c>
      <c r="E15" s="21">
        <v>554301</v>
      </c>
      <c r="F15" s="9">
        <f t="shared" si="0"/>
        <v>22172.04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25</v>
      </c>
      <c r="E16" s="21">
        <v>327441</v>
      </c>
      <c r="F16" s="9">
        <f t="shared" si="0"/>
        <v>13097.64</v>
      </c>
      <c r="G16" s="17" t="s">
        <v>4</v>
      </c>
      <c r="H16" s="2"/>
    </row>
    <row r="17" spans="1:8" ht="26.25" x14ac:dyDescent="0.25">
      <c r="A17" s="2"/>
      <c r="B17" s="43" t="s">
        <v>124</v>
      </c>
      <c r="C17" s="28">
        <v>2016</v>
      </c>
      <c r="D17" s="22">
        <v>10</v>
      </c>
      <c r="E17" s="21">
        <v>993342</v>
      </c>
      <c r="F17" s="9">
        <f t="shared" si="0"/>
        <v>99334.2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5</v>
      </c>
      <c r="E18" s="21">
        <v>11300</v>
      </c>
      <c r="F18" s="9">
        <f t="shared" si="0"/>
        <v>2260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75</v>
      </c>
      <c r="E19" s="21">
        <v>759751</v>
      </c>
      <c r="F19" s="9">
        <f t="shared" si="0"/>
        <v>10130.013333333334</v>
      </c>
      <c r="G19" s="17" t="s">
        <v>4</v>
      </c>
      <c r="H19" s="2"/>
    </row>
    <row r="20" spans="1:8" x14ac:dyDescent="0.25">
      <c r="A20" s="2"/>
      <c r="B20" s="91" t="s">
        <v>52</v>
      </c>
      <c r="C20" s="92"/>
      <c r="D20" s="92"/>
      <c r="E20" s="93"/>
      <c r="F20" s="15">
        <f>SUM(F10:F19)</f>
        <v>188460.51333333334</v>
      </c>
      <c r="G20" s="16" t="s">
        <v>4</v>
      </c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4">
    <mergeCell ref="B20:E20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141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2771668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2406030</v>
      </c>
      <c r="H10" s="17" t="s">
        <v>4</v>
      </c>
      <c r="I10" s="2"/>
    </row>
    <row r="11" spans="1:9" x14ac:dyDescent="0.25">
      <c r="A11" s="2"/>
      <c r="B11" s="91" t="s">
        <v>142</v>
      </c>
      <c r="C11" s="92"/>
      <c r="D11" s="92"/>
      <c r="E11" s="92"/>
      <c r="F11" s="93"/>
      <c r="G11" s="15">
        <f>G9-G10</f>
        <v>365638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143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82171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46000</v>
      </c>
      <c r="H16" s="17" t="s">
        <v>4</v>
      </c>
      <c r="I16" s="2"/>
    </row>
    <row r="17" spans="1:9" x14ac:dyDescent="0.25">
      <c r="A17" s="2"/>
      <c r="B17" s="91" t="s">
        <v>143</v>
      </c>
      <c r="C17" s="92"/>
      <c r="D17" s="92"/>
      <c r="E17" s="92"/>
      <c r="F17" s="93"/>
      <c r="G17" s="15">
        <f>G15-G16</f>
        <v>36171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144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144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145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145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2016'!F20</f>
        <v>188460.51333333334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26666.666666666668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161793.84666666668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8455204.9930319637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2752526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719168.62666666671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148168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66640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3686502.6266666669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840490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840490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-1290017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-3681889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-4971906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-444913.37333333306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539232</v>
      </c>
      <c r="F30" s="25" t="s">
        <v>4</v>
      </c>
      <c r="G30" s="12">
        <f>-$E$30</f>
        <v>-539232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7576291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38445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7614736</v>
      </c>
      <c r="F35" s="25" t="s">
        <v>4</v>
      </c>
      <c r="G35" s="12">
        <f>-E35</f>
        <v>-7614736</v>
      </c>
      <c r="H35" s="25" t="s">
        <v>4</v>
      </c>
      <c r="I35" s="2"/>
    </row>
    <row r="36" spans="1:9" x14ac:dyDescent="0.25">
      <c r="A36" s="2"/>
      <c r="B36" s="91" t="s">
        <v>140</v>
      </c>
      <c r="C36" s="92"/>
      <c r="D36" s="92"/>
      <c r="E36" s="92"/>
      <c r="F36" s="93"/>
      <c r="G36" s="15">
        <f>$G$9+$G$28+$G$30+$G$35</f>
        <v>301236.99303196371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138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139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148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149</v>
      </c>
      <c r="C16" s="86"/>
      <c r="D16" s="86"/>
      <c r="E16" s="87"/>
      <c r="F16" s="100" t="s">
        <v>135</v>
      </c>
      <c r="G16" s="100"/>
      <c r="H16" s="2"/>
    </row>
    <row r="17" spans="1:8" x14ac:dyDescent="0.25">
      <c r="A17" s="2"/>
      <c r="B17" s="79" t="s">
        <v>147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136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137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2017-09-13T13:09:11Z</dcterms:modified>
</cp:coreProperties>
</file>