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E11" i="2" s="1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39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0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<sst xmlns="http://schemas.openxmlformats.org/spreadsheetml/2006/main" count="397" uniqueCount="205">
  <si>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</si>
  <si>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</si>
  <si>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</si>
  <si>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</si>
  <si>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</si>
  <si>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</si>
  <si>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</si>
  <si>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</si>
  <si>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</si>
  <si>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</si>
  <si>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</si>
  <si>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</si>
  <si>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</si>
  <si>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</si>
  <si>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</si>
  <si>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</si>
  <si>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</si>
  <si>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</si>
  <si>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</si>
  <si>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</si>
  <si>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</si>
  <si>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</si>
  <si>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</si>
  <si>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</si>
  <si>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</si>
  <si>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</si>
  <si>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</si>
  <si>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</si>
  <si>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</si>
  <si>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</si>
  <si>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</si>
  <si>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</si>
  <si>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</si>
  <si>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</si>
  <si>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</si>
  <si>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</si>
  <si>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</si>
  <si>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</si>
  <si>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</si>
  <si>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</si>
  <si>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</si>
  <si>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</si>
  <si>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</si>
  <si>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</si>
  <si>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</si>
  <si>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</si>
  <si>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</si>
  <si>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</si>
  <si>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</si>
  <si>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</si>
  <si>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</si>
  <si>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</si>
  <si>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</si>
  <si>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</si>
  <si>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</si>
  <si>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</si>
  <si>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</si>
  <si>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</si>
  <si>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</si>
  <si>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</si>
  <si>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</si>
  <si>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</si>
  <si>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</si>
  <si>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</si>
  <si>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</si>
  <si>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</si>
  <si>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</si>
  <si>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</si>
  <si>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</si>
  <si>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</si>
  <si>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</si>
  <si>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</si>
  <si>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</si>
  <si>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</si>
  <si>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</si>
  <si>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</si>
  <si>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</si>
  <si>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</si>
  <si>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</si>
  <si>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</si>
  <si>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</si>
  <si>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</si>
  <si>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</si>
  <si>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</si>
  <si>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</si>
  <si>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</si>
  <si>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</si>
  <si>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</si>
  <si>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</si>
  <si>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</si>
  <si>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</si>
  <si>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</si>
  <si>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</si>
  <si>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</si>
  <si>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</si>
  <si>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</si>
  <si>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</si>
  <si>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</si>
  <si>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</si>
  <si>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</si>
  <si>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</si>
  <si>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</si>
  <si>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</si>
  <si>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</si>
  <si>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</si>
  <si>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</si>
  <si>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</si>
  <si>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</si>
  <si>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</si>
  <si>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</si>
  <si>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</si>
  <si>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</si>
  <si>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</si>
  <si>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</si>
  <si>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</si>
  <si>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</si>
  <si>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</si>
  <si>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</si>
  <si>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</si>
  <si>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</si>
  <si>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</si>
  <si>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</si>
  <si>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</si>
  <si>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</si>
  <si>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</si>
  <si>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</si>
  <si>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</si>
  <si>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</si>
  <si>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</si>
  <si>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</si>
  <si>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</si>
  <si>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</si>
  <si>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</si>
  <si>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</si>
  <si>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</si>
  <si>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</si>
  <si>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</si>
  <si>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</si>
  <si>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</si>
  <si>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</si>
  <si>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</si>
  <si>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</si>
  <si>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</si>
  <si>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</si>
  <si>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</si>
  <si>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</si>
  <si>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</si>
  <si>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Efterklaringstanke, SRO</t>
  </si>
  <si>
    <t>Køretøjer, små lastvogne (&lt; 3.500 kg.)</t>
  </si>
  <si>
    <t>Ledningsnet ≤ Ø 200 mm</t>
  </si>
  <si>
    <t>Pumpestationer i brønde (&lt; 6,25 m2), Mek/EL</t>
  </si>
  <si>
    <t>Pumpestationer i brønde (&lt; 6,25 m2), SRO</t>
  </si>
  <si>
    <t>Rådnetanke, slam, SRO</t>
  </si>
  <si>
    <t>Stik</t>
  </si>
  <si>
    <t>Strømpeforing ≤ Ø 200 mm</t>
  </si>
  <si>
    <t>Strømpeforing Ø 200 mm &lt; Ledningsnet ≤ Ø 500 mm</t>
  </si>
  <si>
    <t>Ø 200 mm &lt; Ledningsnet ≤ Ø 500 mm</t>
  </si>
  <si>
    <t>Ø 500 mm &lt; Ledningsnet ≤ Ø 800 mm</t>
  </si>
  <si>
    <t>Brønde</t>
  </si>
  <si>
    <t>Mindre renseanlæg &lt; 5.000 PE uden mulighed for opdeling</t>
  </si>
  <si>
    <t>Slutafvanding, slam - højteknologisk (centrifuger), SRO</t>
  </si>
  <si>
    <t>Slutafvanding, slam - lavteknologisk (slambede), SRO</t>
  </si>
  <si>
    <t>Forafvanding, slam, SRO</t>
  </si>
  <si>
    <t>Forafvanding, slam, Mek/EL</t>
  </si>
  <si>
    <t>Forafvanding, slam, Konstruktion</t>
  </si>
  <si>
    <t>Efterbehandlingsanlæg (sandfilter), SRO</t>
  </si>
  <si>
    <t>Beluftningstanke, SRO</t>
  </si>
  <si>
    <t>Forklaring, SRO</t>
  </si>
  <si>
    <t>Sand- og fedtfang, SRO</t>
  </si>
  <si>
    <t>Indløb med riste, SRO</t>
  </si>
  <si>
    <t>Administrationbygninger</t>
  </si>
  <si>
    <t>Pumpestationer i brønde (&lt; 6,25 m2), Konstruktioner</t>
  </si>
  <si>
    <t>Gasdisponering, Konstruktioner</t>
  </si>
  <si>
    <t>Indløb med riste, Mek/EL</t>
  </si>
  <si>
    <t>Slutafvanding, slam - højteknologisk (centrifuger), Konstruktioner</t>
  </si>
  <si>
    <t>Slutafvanding, slam - højteknologisk (centrifuger),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</si>
  <si>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</si>
  <si>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</si>
  <si>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</si>
  <si>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</si>
  <si>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</si>
  <si>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</si>
  <si>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</si>
  <si>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</si>
  <si>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</si>
  <si>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 xml:space="preserve">kr. 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</si>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</sst>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194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4607203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4151500</v>
      </c>
      <c r="H10" s="23" t="s">
        <v>4</v>
      </c>
      <c r="I10" s="2"/>
    </row>
    <row r="11" spans="1:9" x14ac:dyDescent="0.25">
      <c r="A11" s="2"/>
      <c r="B11" s="91" t="s">
        <v>195</v>
      </c>
      <c r="C11" s="92"/>
      <c r="D11" s="92"/>
      <c r="E11" s="92"/>
      <c r="F11" s="93"/>
      <c r="G11" s="21">
        <f>G9-G10</f>
        <v>455703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6744062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7300000</v>
      </c>
      <c r="H16" s="23" t="s">
        <v>4</v>
      </c>
      <c r="I16" s="2"/>
    </row>
    <row r="17" spans="1:9" x14ac:dyDescent="0.25">
      <c r="A17" s="2"/>
      <c r="B17" s="91" t="s">
        <v>196</v>
      </c>
      <c r="C17" s="92"/>
      <c r="D17" s="92"/>
      <c r="E17" s="92"/>
      <c r="F17" s="93"/>
      <c r="G17" s="21">
        <f>G15-G16</f>
        <v>-555938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197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2016'!F40</f>
        <v>1364560.0863833339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1929105.1566666667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-564545.07028333284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6" zoomScaleNormal="100" workbookViewId="0">
      <selection activeCell="E30" sqref="E30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162812552.25139865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71844731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7620543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-701425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3858210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82622059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7550018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5000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7555018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-12037327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-39149390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-67468230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-16236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-118671183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-28494106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1575468.2513986528</v>
      </c>
      <c r="F30" s="38" t="s">
        <v>4</v>
      </c>
      <c r="G30" s="18">
        <f>-$E$30</f>
        <v>-1575468.2513986528</v>
      </c>
      <c r="H30" s="38" t="s">
        <v>4</v>
      </c>
      <c r="I30" s="2"/>
    </row>
    <row r="31" spans="1:9" x14ac:dyDescent="0.25">
      <c r="A31" s="2"/>
      <c r="B31" s="116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151840373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9396711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161237084</v>
      </c>
      <c r="F35" s="38" t="s">
        <v>4</v>
      </c>
      <c r="G35" s="18">
        <f>-E35</f>
        <v>-161237084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B17" sqref="B17:G23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191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117" t="s">
        <v>192</v>
      </c>
      <c r="C10" s="118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187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204</v>
      </c>
      <c r="C16" s="86"/>
      <c r="D16" s="86"/>
      <c r="E16" s="87"/>
      <c r="F16" s="115" t="s">
        <v>188</v>
      </c>
      <c r="G16" s="115"/>
      <c r="H16" s="2"/>
    </row>
    <row r="17" spans="1:8" x14ac:dyDescent="0.25">
      <c r="A17" s="2"/>
      <c r="B17" s="95" t="s">
        <v>200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189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190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35" t="s">
        <v>199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170613747.11085826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10294602.606891979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omk.'!G21</f>
        <v>-5833002.6604795009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202</v>
      </c>
      <c r="C12" s="49"/>
      <c r="D12" s="50"/>
      <c r="E12" s="12">
        <f>'Fane 5. Individuelt eff.krav'!G10</f>
        <v>-2322662.9569775132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187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2843016.4261345225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1008713.8873458715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2991705.7313785325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193</v>
      </c>
      <c r="C22" s="97"/>
      <c r="D22" s="98"/>
      <c r="E22" s="18">
        <f>SUM(E9,E11:E17,E19)-SUM(E20:E21)</f>
        <v>161300678.30081138</v>
      </c>
      <c r="F22" s="19" t="s">
        <v>4</v>
      </c>
      <c r="G22" s="18">
        <f>E22</f>
        <v>161300678.30081138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455703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-555938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-564545.07028333284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-664780.07028333284</v>
      </c>
      <c r="F31" s="19" t="s">
        <v>4</v>
      </c>
      <c r="G31" s="18">
        <f>E31</f>
        <v>-664780.07028333284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160635898.23052806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161300678.30081138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4539677.9454746963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2822761.8702641996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1000826.0722289036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2987270.5478131473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193</v>
      </c>
      <c r="C14" s="97"/>
      <c r="D14" s="98"/>
      <c r="E14" s="18">
        <f>$E$9+$E$11-$E$12-$E$13</f>
        <v>160135343.55103353</v>
      </c>
      <c r="F14" s="19" t="s">
        <v>4</v>
      </c>
      <c r="G14" s="18">
        <f>E14</f>
        <v>160135343.55103353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160135343.55103353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62354005.660891749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97965138.84307453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10294602.606891979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170613747.11085826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>
      <selection activeCell="C25" sqref="C25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176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177</v>
      </c>
      <c r="C11" s="106"/>
      <c r="D11" s="106"/>
      <c r="E11" s="56">
        <v>0</v>
      </c>
      <c r="F11" s="23" t="s">
        <v>4</v>
      </c>
      <c r="G11" s="27">
        <v>299417</v>
      </c>
      <c r="H11" s="23" t="s">
        <v>4</v>
      </c>
      <c r="I11" s="2"/>
    </row>
    <row r="12" spans="1:9" x14ac:dyDescent="0.25">
      <c r="A12" s="2"/>
      <c r="B12" s="105" t="s">
        <v>178</v>
      </c>
      <c r="C12" s="106"/>
      <c r="D12" s="106"/>
      <c r="E12" s="56">
        <v>5803791.466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179</v>
      </c>
      <c r="C13" s="106"/>
      <c r="D13" s="106"/>
      <c r="E13" s="56">
        <v>32399.4126</v>
      </c>
      <c r="F13" s="23" t="s">
        <v>4</v>
      </c>
      <c r="G13" s="27">
        <v>115804</v>
      </c>
      <c r="H13" s="23" t="s">
        <v>4</v>
      </c>
      <c r="I13" s="2"/>
    </row>
    <row r="14" spans="1:9" x14ac:dyDescent="0.25">
      <c r="A14" s="2"/>
      <c r="B14" s="105" t="s">
        <v>180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181</v>
      </c>
      <c r="C15" s="106"/>
      <c r="D15" s="106"/>
      <c r="E15" s="56">
        <v>4329309.8688000003</v>
      </c>
      <c r="F15" s="23" t="s">
        <v>4</v>
      </c>
      <c r="G15" s="27">
        <v>3083386</v>
      </c>
      <c r="H15" s="23" t="s">
        <v>4</v>
      </c>
      <c r="I15" s="2"/>
    </row>
    <row r="16" spans="1:9" x14ac:dyDescent="0.25">
      <c r="A16" s="2"/>
      <c r="B16" s="105" t="s">
        <v>182</v>
      </c>
      <c r="C16" s="106"/>
      <c r="D16" s="106"/>
      <c r="E16" s="56">
        <v>0</v>
      </c>
      <c r="F16" s="23" t="s">
        <v>4</v>
      </c>
      <c r="G16" s="27">
        <v>862096</v>
      </c>
      <c r="H16" s="23" t="s">
        <v>4</v>
      </c>
      <c r="I16" s="2"/>
    </row>
    <row r="17" spans="1:9" x14ac:dyDescent="0.25">
      <c r="A17" s="2"/>
      <c r="B17" s="105" t="s">
        <v>183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7" t="s">
        <v>184</v>
      </c>
      <c r="C18" s="108"/>
      <c r="D18" s="108"/>
      <c r="E18" s="56">
        <v>0</v>
      </c>
      <c r="F18" s="23" t="s">
        <v>185</v>
      </c>
      <c r="G18" s="27">
        <v>35912</v>
      </c>
      <c r="H18" s="23" t="s">
        <v>185</v>
      </c>
      <c r="I18" s="2"/>
    </row>
    <row r="19" spans="1:9" x14ac:dyDescent="0.25">
      <c r="A19" s="2"/>
      <c r="B19" s="107" t="s">
        <v>186</v>
      </c>
      <c r="C19" s="108"/>
      <c r="D19" s="108"/>
      <c r="E19" s="56">
        <v>0</v>
      </c>
      <c r="F19" s="23" t="s">
        <v>185</v>
      </c>
      <c r="G19" s="27">
        <v>36205</v>
      </c>
      <c r="H19" s="23" t="s">
        <v>185</v>
      </c>
      <c r="I19" s="2"/>
    </row>
    <row r="20" spans="1:9" x14ac:dyDescent="0.25">
      <c r="A20" s="2"/>
      <c r="B20" s="91" t="s">
        <v>134</v>
      </c>
      <c r="C20" s="92"/>
      <c r="D20" s="92"/>
      <c r="E20" s="92"/>
      <c r="F20" s="93"/>
      <c r="G20" s="21">
        <f>SUM(G10:G19)-SUM(E10:E19)</f>
        <v>-5732680.7474000007</v>
      </c>
      <c r="H20" s="22" t="s">
        <v>4</v>
      </c>
      <c r="I20" s="2"/>
    </row>
    <row r="21" spans="1:9" x14ac:dyDescent="0.25">
      <c r="A21" s="2"/>
      <c r="B21" s="91" t="s">
        <v>135</v>
      </c>
      <c r="C21" s="92"/>
      <c r="D21" s="92"/>
      <c r="E21" s="92"/>
      <c r="F21" s="93"/>
      <c r="G21" s="21">
        <f>G20*(1+'Fane 2.1. Økonomisk ramme 2018'!E18/100)</f>
        <v>-5833002.6604795009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160319144.50396627</v>
      </c>
      <c r="H9" s="23" t="s">
        <v>4</v>
      </c>
      <c r="I9" s="2"/>
    </row>
    <row r="10" spans="1:9" x14ac:dyDescent="0.25">
      <c r="A10" s="2"/>
      <c r="B10" s="51" t="s">
        <v>202</v>
      </c>
      <c r="C10" s="49"/>
      <c r="D10" s="49"/>
      <c r="E10" s="49"/>
      <c r="F10" s="50"/>
      <c r="G10" s="12">
        <v>-2322662.9569775132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0.62746017515186658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1008713.8873458715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9" t="s">
        <v>47</v>
      </c>
      <c r="C9" s="110"/>
      <c r="D9" s="110"/>
      <c r="E9" s="110"/>
      <c r="F9" s="111"/>
      <c r="G9" s="12">
        <f>'Fane 3. Korrigeret grundlag'!G9+(SUM('Fane 2.1. Økonomisk ramme 2018'!E13,'Fane 2.1. Økonomisk ramme 2018'!E16))</f>
        <v>62354005.660891749</v>
      </c>
      <c r="H9" s="23" t="s">
        <v>4</v>
      </c>
      <c r="I9" s="2"/>
    </row>
    <row r="10" spans="1:9" x14ac:dyDescent="0.25">
      <c r="A10" s="2"/>
      <c r="B10" s="52" t="s">
        <v>201</v>
      </c>
      <c r="C10" s="53"/>
      <c r="D10" s="53"/>
      <c r="E10" s="53"/>
      <c r="F10" s="54"/>
      <c r="G10" s="12">
        <v>-1247080.1200000001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1243525.9347571472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97965138.84307453</v>
      </c>
      <c r="H13" s="23" t="s">
        <v>4</v>
      </c>
      <c r="I13" s="2"/>
    </row>
    <row r="14" spans="1:9" x14ac:dyDescent="0.25">
      <c r="A14" s="2"/>
      <c r="B14" s="51" t="s">
        <v>203</v>
      </c>
      <c r="C14" s="49"/>
      <c r="D14" s="49"/>
      <c r="E14" s="49"/>
      <c r="F14" s="50"/>
      <c r="G14" s="12">
        <v>-896617.81300000008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1748179.7966213853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2991705.7313785325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-2766133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-2766133</v>
      </c>
      <c r="H10" s="23" t="s">
        <v>4</v>
      </c>
      <c r="I10" s="2"/>
    </row>
    <row r="11" spans="1:9" x14ac:dyDescent="0.25">
      <c r="A11" s="2"/>
      <c r="B11" s="112" t="s">
        <v>45</v>
      </c>
      <c r="C11" s="113"/>
      <c r="D11" s="113"/>
      <c r="E11" s="113"/>
      <c r="F11" s="114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5" t="s">
        <v>3</v>
      </c>
      <c r="G9" s="115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903179.37</v>
      </c>
      <c r="F10" s="12">
        <f>E10/D10</f>
        <v>45158.968500000003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49954.62</v>
      </c>
      <c r="F11" s="12">
        <f t="shared" ref="F11:F39" si="0">E11/D11</f>
        <v>4995.4620000000004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</v>
      </c>
      <c r="E12" s="27">
        <v>633672.64</v>
      </c>
      <c r="F12" s="12">
        <f t="shared" si="0"/>
        <v>126734.52800000001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3937961.37</v>
      </c>
      <c r="F13" s="12">
        <f t="shared" si="0"/>
        <v>52506.151600000005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28324.49</v>
      </c>
      <c r="F14" s="12">
        <f t="shared" si="0"/>
        <v>1416.2245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92530</v>
      </c>
      <c r="F15" s="12">
        <f t="shared" si="0"/>
        <v>9253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49954.62</v>
      </c>
      <c r="F16" s="12">
        <f t="shared" si="0"/>
        <v>4995.4620000000004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6101060.7599999998</v>
      </c>
      <c r="F17" s="12">
        <f t="shared" si="0"/>
        <v>81347.476800000004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50</v>
      </c>
      <c r="E18" s="27">
        <v>113962.5</v>
      </c>
      <c r="F18" s="12">
        <f t="shared" si="0"/>
        <v>2279.25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184360</v>
      </c>
      <c r="F19" s="12">
        <f t="shared" si="0"/>
        <v>3687.2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12567914.5</v>
      </c>
      <c r="F20" s="12">
        <f t="shared" si="0"/>
        <v>167572.19333333333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1872305.32</v>
      </c>
      <c r="F21" s="12">
        <f t="shared" si="0"/>
        <v>24964.070933333333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3664546.19</v>
      </c>
      <c r="F22" s="12">
        <f t="shared" si="0"/>
        <v>48860.615866666667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40</v>
      </c>
      <c r="E23" s="27">
        <v>102761.45</v>
      </c>
      <c r="F23" s="12">
        <f t="shared" si="0"/>
        <v>2569.0362500000001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10</v>
      </c>
      <c r="E24" s="27">
        <v>753598.29</v>
      </c>
      <c r="F24" s="12">
        <f t="shared" si="0"/>
        <v>75359.828999999998</v>
      </c>
      <c r="G24" s="23" t="s">
        <v>4</v>
      </c>
      <c r="H24" s="2"/>
    </row>
    <row r="25" spans="1:8" ht="26.25" x14ac:dyDescent="0.25">
      <c r="A25" s="2"/>
      <c r="B25" s="47" t="s">
        <v>161</v>
      </c>
      <c r="C25" s="41">
        <v>2016</v>
      </c>
      <c r="D25" s="28">
        <v>10</v>
      </c>
      <c r="E25" s="27">
        <v>49954.62</v>
      </c>
      <c r="F25" s="12">
        <f t="shared" si="0"/>
        <v>4995.4620000000004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10</v>
      </c>
      <c r="E26" s="27">
        <v>753598.29</v>
      </c>
      <c r="F26" s="12">
        <f t="shared" si="0"/>
        <v>75359.828999999998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20</v>
      </c>
      <c r="E27" s="27">
        <v>4573683.9000000004</v>
      </c>
      <c r="F27" s="12">
        <f t="shared" si="0"/>
        <v>228684.19500000001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60</v>
      </c>
      <c r="E28" s="27">
        <v>3518218.38</v>
      </c>
      <c r="F28" s="12">
        <f t="shared" si="0"/>
        <v>58636.972999999998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10</v>
      </c>
      <c r="E29" s="27">
        <v>49954.62</v>
      </c>
      <c r="F29" s="12">
        <f t="shared" si="0"/>
        <v>4995.4620000000004</v>
      </c>
      <c r="G29" s="23" t="s">
        <v>4</v>
      </c>
      <c r="H29" s="2"/>
    </row>
    <row r="30" spans="1:8" x14ac:dyDescent="0.25">
      <c r="A30" s="2"/>
      <c r="B30" s="47" t="s">
        <v>166</v>
      </c>
      <c r="C30" s="41">
        <v>2016</v>
      </c>
      <c r="D30" s="28">
        <v>10</v>
      </c>
      <c r="E30" s="27">
        <v>194944.15</v>
      </c>
      <c r="F30" s="12">
        <f t="shared" si="0"/>
        <v>19494.415000000001</v>
      </c>
      <c r="G30" s="23" t="s">
        <v>4</v>
      </c>
      <c r="H30" s="2"/>
    </row>
    <row r="31" spans="1:8" x14ac:dyDescent="0.25">
      <c r="A31" s="2"/>
      <c r="B31" s="47" t="s">
        <v>167</v>
      </c>
      <c r="C31" s="41">
        <v>2016</v>
      </c>
      <c r="D31" s="28">
        <v>10</v>
      </c>
      <c r="E31" s="27">
        <v>49954.62</v>
      </c>
      <c r="F31" s="12">
        <f t="shared" si="0"/>
        <v>4995.4620000000004</v>
      </c>
      <c r="G31" s="23" t="s">
        <v>4</v>
      </c>
      <c r="H31" s="2"/>
    </row>
    <row r="32" spans="1:8" x14ac:dyDescent="0.25">
      <c r="A32" s="2"/>
      <c r="B32" s="47" t="s">
        <v>168</v>
      </c>
      <c r="C32" s="41">
        <v>2016</v>
      </c>
      <c r="D32" s="28">
        <v>10</v>
      </c>
      <c r="E32" s="27">
        <v>49954.62</v>
      </c>
      <c r="F32" s="12">
        <f t="shared" si="0"/>
        <v>4995.4620000000004</v>
      </c>
      <c r="G32" s="23" t="s">
        <v>4</v>
      </c>
      <c r="H32" s="2"/>
    </row>
    <row r="33" spans="1:8" x14ac:dyDescent="0.25">
      <c r="A33" s="2"/>
      <c r="B33" s="47" t="s">
        <v>169</v>
      </c>
      <c r="C33" s="41">
        <v>2016</v>
      </c>
      <c r="D33" s="28">
        <v>10</v>
      </c>
      <c r="E33" s="27">
        <v>49954.62</v>
      </c>
      <c r="F33" s="12">
        <f t="shared" si="0"/>
        <v>4995.4620000000004</v>
      </c>
      <c r="G33" s="23" t="s">
        <v>4</v>
      </c>
      <c r="H33" s="2"/>
    </row>
    <row r="34" spans="1:8" x14ac:dyDescent="0.25">
      <c r="A34" s="2"/>
      <c r="B34" s="47" t="s">
        <v>170</v>
      </c>
      <c r="C34" s="41">
        <v>2016</v>
      </c>
      <c r="D34" s="28">
        <v>75</v>
      </c>
      <c r="E34" s="27">
        <v>288798.67</v>
      </c>
      <c r="F34" s="12">
        <f t="shared" si="0"/>
        <v>3850.6489333333329</v>
      </c>
      <c r="G34" s="23" t="s">
        <v>4</v>
      </c>
      <c r="H34" s="2"/>
    </row>
    <row r="35" spans="1:8" ht="26.25" x14ac:dyDescent="0.25">
      <c r="A35" s="2"/>
      <c r="B35" s="47" t="s">
        <v>171</v>
      </c>
      <c r="C35" s="41">
        <v>2016</v>
      </c>
      <c r="D35" s="28">
        <v>50</v>
      </c>
      <c r="E35" s="27">
        <v>49252.5</v>
      </c>
      <c r="F35" s="12">
        <f t="shared" si="0"/>
        <v>985.05</v>
      </c>
      <c r="G35" s="23" t="s">
        <v>4</v>
      </c>
      <c r="H35" s="2"/>
    </row>
    <row r="36" spans="1:8" x14ac:dyDescent="0.25">
      <c r="A36" s="2"/>
      <c r="B36" s="47" t="s">
        <v>172</v>
      </c>
      <c r="C36" s="41">
        <v>2016</v>
      </c>
      <c r="D36" s="28">
        <v>60</v>
      </c>
      <c r="E36" s="27">
        <v>153167.5</v>
      </c>
      <c r="F36" s="12">
        <f t="shared" si="0"/>
        <v>2552.7916666666665</v>
      </c>
      <c r="G36" s="23" t="s">
        <v>4</v>
      </c>
      <c r="H36" s="2"/>
    </row>
    <row r="37" spans="1:8" x14ac:dyDescent="0.25">
      <c r="A37" s="2"/>
      <c r="B37" s="47" t="s">
        <v>173</v>
      </c>
      <c r="C37" s="41">
        <v>2016</v>
      </c>
      <c r="D37" s="28">
        <v>20</v>
      </c>
      <c r="E37" s="27">
        <v>219964.74</v>
      </c>
      <c r="F37" s="12">
        <f t="shared" si="0"/>
        <v>10998.236999999999</v>
      </c>
      <c r="G37" s="23" t="s">
        <v>4</v>
      </c>
      <c r="H37" s="2"/>
    </row>
    <row r="38" spans="1:8" ht="26.25" x14ac:dyDescent="0.25">
      <c r="A38" s="2"/>
      <c r="B38" s="47" t="s">
        <v>174</v>
      </c>
      <c r="C38" s="41">
        <v>2016</v>
      </c>
      <c r="D38" s="28">
        <v>60</v>
      </c>
      <c r="E38" s="27">
        <v>3518218.38</v>
      </c>
      <c r="F38" s="12">
        <f t="shared" si="0"/>
        <v>58636.972999999998</v>
      </c>
      <c r="G38" s="23" t="s">
        <v>4</v>
      </c>
      <c r="H38" s="2"/>
    </row>
    <row r="39" spans="1:8" ht="26.25" x14ac:dyDescent="0.25">
      <c r="A39" s="2"/>
      <c r="B39" s="47" t="s">
        <v>175</v>
      </c>
      <c r="C39" s="41">
        <v>2016</v>
      </c>
      <c r="D39" s="28">
        <v>20</v>
      </c>
      <c r="E39" s="27">
        <v>4573683.9000000004</v>
      </c>
      <c r="F39" s="12">
        <f t="shared" si="0"/>
        <v>228684.19500000001</v>
      </c>
      <c r="G39" s="23" t="s">
        <v>4</v>
      </c>
      <c r="H39" s="2"/>
    </row>
    <row r="40" spans="1:8" x14ac:dyDescent="0.25">
      <c r="A40" s="2"/>
      <c r="B40" s="91" t="s">
        <v>76</v>
      </c>
      <c r="C40" s="92"/>
      <c r="D40" s="92"/>
      <c r="E40" s="93"/>
      <c r="F40" s="21">
        <f>SUM(F10:F39)</f>
        <v>1364560.0863833339</v>
      </c>
      <c r="G40" s="22" t="s">
        <v>4</v>
      </c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</sheetData>
  <sheetProtection password="DFE9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2017-09-29T11:24:47Z</dcterms:modified>
</cp:coreProperties>
</file>