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31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2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<sst xmlns="http://schemas.openxmlformats.org/spreadsheetml/2006/main" count="375" uniqueCount="193">
  <si>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</si>
  <si>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</si>
  <si>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</si>
  <si>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</si>
  <si>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</si>
  <si>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</si>
  <si>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</si>
  <si>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</si>
  <si>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</si>
  <si>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</si>
  <si>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</si>
  <si>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</si>
  <si>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</si>
  <si>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</si>
  <si>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</si>
  <si>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</si>
  <si>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</si>
  <si>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</si>
  <si>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</si>
  <si>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</si>
  <si>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</si>
  <si>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</si>
  <si>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</si>
  <si>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</si>
  <si>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</si>
  <si>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</si>
  <si>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</si>
  <si>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</si>
  <si>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</si>
  <si>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</si>
  <si>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</si>
  <si>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</si>
  <si>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</si>
  <si>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</si>
  <si>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</si>
  <si>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</si>
  <si>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</si>
  <si>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</si>
  <si>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</si>
  <si>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</si>
  <si>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</si>
  <si>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</si>
  <si>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</si>
  <si>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</si>
  <si>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</si>
  <si>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</si>
  <si>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</si>
  <si>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</si>
  <si>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</si>
  <si>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</si>
  <si>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</si>
  <si>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</si>
  <si>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</si>
  <si>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</si>
  <si>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</si>
  <si>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</si>
  <si>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</si>
  <si>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</si>
  <si>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</si>
  <si>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</si>
  <si>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</si>
  <si>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</si>
  <si>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</si>
  <si>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</si>
  <si>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</si>
  <si>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</si>
  <si>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</si>
  <si>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</si>
  <si>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</si>
  <si>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</si>
  <si>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</si>
  <si>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</si>
  <si>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</si>
  <si>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</si>
  <si>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</si>
  <si>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</si>
  <si>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</si>
  <si>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</si>
  <si>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</si>
  <si>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</si>
  <si>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</si>
  <si>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</si>
  <si>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</si>
  <si>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</si>
  <si>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</si>
  <si>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</si>
  <si>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</si>
  <si>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</si>
  <si>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</si>
  <si>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</si>
  <si>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</si>
  <si>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</si>
  <si>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</si>
  <si>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</si>
  <si>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</si>
  <si>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</si>
  <si>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</si>
  <si>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</si>
  <si>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</si>
  <si>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</si>
  <si>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</si>
  <si>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</si>
  <si>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</si>
  <si>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</si>
  <si>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</si>
  <si>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</si>
  <si>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</si>
  <si>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</si>
  <si>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</si>
  <si>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</si>
  <si>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</si>
  <si>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</si>
  <si>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</si>
  <si>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</si>
  <si>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</si>
  <si>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</si>
  <si>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</si>
  <si>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</si>
  <si>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</si>
  <si>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</si>
  <si>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</si>
  <si>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</si>
  <si>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</si>
  <si>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</si>
  <si>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</si>
  <si>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</si>
  <si>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</si>
  <si>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</si>
  <si>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</si>
  <si>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</si>
  <si>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</si>
  <si>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</si>
  <si>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</si>
  <si>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</si>
  <si>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</si>
  <si>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</si>
  <si>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</si>
  <si>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</si>
  <si>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</si>
  <si>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</si>
  <si>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</si>
  <si>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</si>
  <si>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</si>
  <si>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</si>
  <si>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</si>
  <si>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</si>
  <si>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Sand- og fedtfang, Mek/EL</t>
  </si>
  <si>
    <t>Slutafvanding, slam - højteknologisk (centrifuger), Mek/El</t>
  </si>
  <si>
    <t>Efterklaringstanke, Mek/El</t>
  </si>
  <si>
    <t>Beluftningstanke, Mek/EL</t>
  </si>
  <si>
    <t>Beluftningstanke, SRO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</si>
  <si>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</si>
  <si>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</si>
  <si>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</si>
  <si>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</si>
  <si>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Ø 1000 mm &lt; Ledningsnet ≤ Ø 1200 mm</t>
  </si>
  <si>
    <t>Strømpeforing Ø 200 mm &lt; Ledningsnet ≤ Ø 500 mm</t>
  </si>
  <si>
    <t>Stik</t>
  </si>
  <si>
    <t>Brønde</t>
  </si>
  <si>
    <t>Tryksatte minipumpestationer (husstandssystemer)</t>
  </si>
  <si>
    <t>Pumpestationer m. overbygning (&lt; 20 m2), Konstruktioner</t>
  </si>
  <si>
    <t>Pumpestationer m. overbygning (&lt; 20 m2), Mek/EL</t>
  </si>
  <si>
    <t>Pumpestationer m. overbygning (&lt; 20 m2), SRO</t>
  </si>
  <si>
    <t>Indløb-/udløbsarrangement</t>
  </si>
  <si>
    <t>Jordbassin Klasse A</t>
  </si>
  <si>
    <t>Køretøjer, små lastvogne (&lt; 3.500 kg.)</t>
  </si>
  <si>
    <t>Analyseværktøj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</si>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</sst>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182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6652076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3184500</v>
      </c>
      <c r="H10" s="23" t="s">
        <v>4</v>
      </c>
      <c r="I10" s="2"/>
    </row>
    <row r="11" spans="1:9" x14ac:dyDescent="0.25">
      <c r="A11" s="2"/>
      <c r="B11" s="91" t="s">
        <v>183</v>
      </c>
      <c r="C11" s="92"/>
      <c r="D11" s="92"/>
      <c r="E11" s="92"/>
      <c r="F11" s="93"/>
      <c r="G11" s="21">
        <f>G9-G10</f>
        <v>3467576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184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1096026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1040000</v>
      </c>
      <c r="H16" s="23" t="s">
        <v>4</v>
      </c>
      <c r="I16" s="2"/>
    </row>
    <row r="17" spans="1:9" x14ac:dyDescent="0.25">
      <c r="A17" s="2"/>
      <c r="B17" s="91" t="s">
        <v>184</v>
      </c>
      <c r="C17" s="92"/>
      <c r="D17" s="92"/>
      <c r="E17" s="92"/>
      <c r="F17" s="93"/>
      <c r="G17" s="21">
        <f>G15-G16</f>
        <v>56026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185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867434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1000000</v>
      </c>
      <c r="H22" s="23" t="s">
        <v>4</v>
      </c>
      <c r="I22" s="2"/>
    </row>
    <row r="23" spans="1:9" x14ac:dyDescent="0.25">
      <c r="A23" s="2"/>
      <c r="B23" s="91" t="s">
        <v>185</v>
      </c>
      <c r="C23" s="92"/>
      <c r="D23" s="92"/>
      <c r="E23" s="92"/>
      <c r="F23" s="93"/>
      <c r="G23" s="21">
        <f>G21-G22</f>
        <v>-132566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186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186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2016'!F32</f>
        <v>1132198.7399999998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900833.33333333326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231365.4066666665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72581989.498746514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49114399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5338482.0199999996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-2759423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1825833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53519291.019999996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11221255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219864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11441119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-1383082.7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-59743398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-1441421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-62567901.700000003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2392508.3199999928</v>
      </c>
      <c r="F28" s="38" t="s">
        <v>4</v>
      </c>
      <c r="G28" s="1">
        <f>IF(E28&lt;0,0,-E28)</f>
        <v>-2392508.3199999928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67135628.299999997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4114545.56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71250173.859999999</v>
      </c>
      <c r="F35" s="38" t="s">
        <v>4</v>
      </c>
      <c r="G35" s="18">
        <f>-E35</f>
        <v>-71250173.859999999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-1060692.6812534779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180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175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192</v>
      </c>
      <c r="C16" s="86"/>
      <c r="D16" s="86"/>
      <c r="E16" s="87"/>
      <c r="F16" s="113" t="s">
        <v>176</v>
      </c>
      <c r="G16" s="113"/>
      <c r="H16" s="2"/>
    </row>
    <row r="17" spans="1:8" x14ac:dyDescent="0.25">
      <c r="A17" s="2"/>
      <c r="B17" s="95" t="s">
        <v>188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177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178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187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92524679.327307001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4603473.21546268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2025983.6390530001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190</v>
      </c>
      <c r="C12" s="49"/>
      <c r="D12" s="50"/>
      <c r="E12" s="12">
        <f>'Fane 5. Individuelt eff.krav'!G10</f>
        <v>-1677546.2749569202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175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1625279.5420995541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1285629.4888666938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1621313.3476072336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181</v>
      </c>
      <c r="C22" s="97"/>
      <c r="D22" s="98"/>
      <c r="E22" s="18">
        <f>SUM(E9,E11:E17,E19)-SUM(E20:E21)</f>
        <v>91591453.3970287</v>
      </c>
      <c r="F22" s="19" t="s">
        <v>4</v>
      </c>
      <c r="G22" s="18">
        <f>E22</f>
        <v>91591453.3970287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3467576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56026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-132566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231365.4066666665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3622401.4066666663</v>
      </c>
      <c r="F31" s="19" t="s">
        <v>4</v>
      </c>
      <c r="G31" s="18">
        <f>E31</f>
        <v>3622401.4066666663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-1060692.6812534779</v>
      </c>
      <c r="F33" s="19" t="s">
        <v>4</v>
      </c>
      <c r="G33" s="18">
        <f>E33</f>
        <v>-1060692.6812534779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94153162.122441888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91591453.3970287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6745472.3494697046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1602850.4344480024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1264794.3681062513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1619324.1820098872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181</v>
      </c>
      <c r="C14" s="97"/>
      <c r="D14" s="98"/>
      <c r="E14" s="18">
        <f>$E$9+$E$11-$E$12-$E$13</f>
        <v>90310185.281360567</v>
      </c>
      <c r="F14" s="19" t="s">
        <v>4</v>
      </c>
      <c r="G14" s="18">
        <f>E14</f>
        <v>90310185.281360567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90310185.281360567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24912387.294980869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63008818.816863447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4603473.21546268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92524679.327307001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167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168</v>
      </c>
      <c r="C11" s="106"/>
      <c r="D11" s="106"/>
      <c r="E11" s="56">
        <v>159969.796</v>
      </c>
      <c r="F11" s="23" t="s">
        <v>4</v>
      </c>
      <c r="G11" s="27">
        <v>212663</v>
      </c>
      <c r="H11" s="23" t="s">
        <v>4</v>
      </c>
      <c r="I11" s="2"/>
    </row>
    <row r="12" spans="1:9" x14ac:dyDescent="0.25">
      <c r="A12" s="2"/>
      <c r="B12" s="105" t="s">
        <v>169</v>
      </c>
      <c r="C12" s="106"/>
      <c r="D12" s="106"/>
      <c r="E12" s="56">
        <v>2400847.9772000001</v>
      </c>
      <c r="F12" s="23" t="s">
        <v>4</v>
      </c>
      <c r="G12" s="27">
        <v>4148996</v>
      </c>
      <c r="H12" s="23" t="s">
        <v>4</v>
      </c>
      <c r="I12" s="2"/>
    </row>
    <row r="13" spans="1:9" x14ac:dyDescent="0.25">
      <c r="A13" s="2"/>
      <c r="B13" s="105" t="s">
        <v>170</v>
      </c>
      <c r="C13" s="106"/>
      <c r="D13" s="106"/>
      <c r="E13" s="56">
        <v>32399.4126</v>
      </c>
      <c r="F13" s="23" t="s">
        <v>4</v>
      </c>
      <c r="G13" s="27">
        <v>51309</v>
      </c>
      <c r="H13" s="23" t="s">
        <v>4</v>
      </c>
      <c r="I13" s="2"/>
    </row>
    <row r="14" spans="1:9" x14ac:dyDescent="0.25">
      <c r="A14" s="2"/>
      <c r="B14" s="105" t="s">
        <v>171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172</v>
      </c>
      <c r="C15" s="106"/>
      <c r="D15" s="106"/>
      <c r="E15" s="56">
        <v>648815.098</v>
      </c>
      <c r="F15" s="23" t="s">
        <v>4</v>
      </c>
      <c r="G15" s="27">
        <v>862742</v>
      </c>
      <c r="H15" s="23" t="s">
        <v>4</v>
      </c>
      <c r="I15" s="2"/>
    </row>
    <row r="16" spans="1:9" x14ac:dyDescent="0.25">
      <c r="A16" s="2"/>
      <c r="B16" s="105" t="s">
        <v>173</v>
      </c>
      <c r="C16" s="106"/>
      <c r="D16" s="106"/>
      <c r="E16" s="56">
        <v>1303710.0045999999</v>
      </c>
      <c r="F16" s="23" t="s">
        <v>4</v>
      </c>
      <c r="G16" s="27">
        <v>1261171</v>
      </c>
      <c r="H16" s="23" t="s">
        <v>4</v>
      </c>
      <c r="I16" s="2"/>
    </row>
    <row r="17" spans="1:9" x14ac:dyDescent="0.25">
      <c r="A17" s="2"/>
      <c r="B17" s="105" t="s">
        <v>174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1991138.7116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2025983.6390530001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87921206.111844316</v>
      </c>
      <c r="H9" s="23" t="s">
        <v>4</v>
      </c>
      <c r="I9" s="2"/>
    </row>
    <row r="10" spans="1:9" x14ac:dyDescent="0.25">
      <c r="A10" s="2"/>
      <c r="B10" s="48" t="s">
        <v>190</v>
      </c>
      <c r="C10" s="49"/>
      <c r="D10" s="49"/>
      <c r="E10" s="49"/>
      <c r="F10" s="50"/>
      <c r="G10" s="12">
        <v>-1677546.2749569202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1.4650560140488043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1285629.4888666938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24912387.294980869</v>
      </c>
      <c r="H9" s="23" t="s">
        <v>4</v>
      </c>
      <c r="I9" s="2"/>
    </row>
    <row r="10" spans="1:9" x14ac:dyDescent="0.25">
      <c r="A10" s="2"/>
      <c r="B10" s="52" t="s">
        <v>189</v>
      </c>
      <c r="C10" s="53"/>
      <c r="D10" s="53"/>
      <c r="E10" s="53"/>
      <c r="F10" s="54"/>
      <c r="G10" s="12">
        <v>-498247.74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496827.7399438608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63008818.816863447</v>
      </c>
      <c r="H13" s="23" t="s">
        <v>4</v>
      </c>
      <c r="I13" s="2"/>
    </row>
    <row r="14" spans="1:9" x14ac:dyDescent="0.25">
      <c r="A14" s="2"/>
      <c r="B14" s="48" t="s">
        <v>191</v>
      </c>
      <c r="C14" s="49"/>
      <c r="D14" s="49"/>
      <c r="E14" s="49"/>
      <c r="F14" s="50"/>
      <c r="G14" s="12">
        <v>-571216.5368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1124485.6076633728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1621313.3476072336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-6884085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-6884084.7666666666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-0.2333333333954215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0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20</v>
      </c>
      <c r="E10" s="27">
        <v>283260</v>
      </c>
      <c r="F10" s="12">
        <f>E10/D10</f>
        <v>14163</v>
      </c>
      <c r="G10" s="23" t="s">
        <v>4</v>
      </c>
      <c r="H10" s="2"/>
    </row>
    <row r="11" spans="1:8" ht="26.25" x14ac:dyDescent="0.25">
      <c r="A11" s="2"/>
      <c r="B11" s="47" t="s">
        <v>147</v>
      </c>
      <c r="C11" s="41">
        <v>2016</v>
      </c>
      <c r="D11" s="28">
        <v>20</v>
      </c>
      <c r="E11" s="27">
        <v>3102893</v>
      </c>
      <c r="F11" s="12">
        <f t="shared" ref="F11:F31" si="0">E11/D11</f>
        <v>155144.65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20</v>
      </c>
      <c r="E12" s="27">
        <v>227888</v>
      </c>
      <c r="F12" s="12">
        <f t="shared" si="0"/>
        <v>11394.4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20</v>
      </c>
      <c r="E13" s="27">
        <v>357911</v>
      </c>
      <c r="F13" s="12">
        <f t="shared" si="0"/>
        <v>17895.55</v>
      </c>
      <c r="G13" s="23" t="s">
        <v>4</v>
      </c>
      <c r="H13" s="2"/>
    </row>
    <row r="14" spans="1:8" x14ac:dyDescent="0.25">
      <c r="A14" s="2"/>
      <c r="B14" s="47" t="s">
        <v>146</v>
      </c>
      <c r="C14" s="41">
        <v>2016</v>
      </c>
      <c r="D14" s="28">
        <v>20</v>
      </c>
      <c r="E14" s="27">
        <v>162906</v>
      </c>
      <c r="F14" s="12">
        <f t="shared" si="0"/>
        <v>8145.3</v>
      </c>
      <c r="G14" s="23" t="s">
        <v>4</v>
      </c>
      <c r="H14" s="2"/>
    </row>
    <row r="15" spans="1:8" x14ac:dyDescent="0.25">
      <c r="A15" s="2"/>
      <c r="B15" s="47" t="s">
        <v>150</v>
      </c>
      <c r="C15" s="41">
        <v>2016</v>
      </c>
      <c r="D15" s="28">
        <v>10</v>
      </c>
      <c r="E15" s="27">
        <v>544683</v>
      </c>
      <c r="F15" s="12">
        <f t="shared" si="0"/>
        <v>54468.3</v>
      </c>
      <c r="G15" s="23" t="s">
        <v>4</v>
      </c>
      <c r="H15" s="2"/>
    </row>
    <row r="16" spans="1:8" x14ac:dyDescent="0.25">
      <c r="A16" s="2"/>
      <c r="B16" s="47" t="s">
        <v>151</v>
      </c>
      <c r="C16" s="41">
        <v>2016</v>
      </c>
      <c r="D16" s="28">
        <v>75</v>
      </c>
      <c r="E16" s="27">
        <v>1300000</v>
      </c>
      <c r="F16" s="12">
        <f t="shared" si="0"/>
        <v>17333.333333333332</v>
      </c>
      <c r="G16" s="23" t="s">
        <v>4</v>
      </c>
      <c r="H16" s="2"/>
    </row>
    <row r="17" spans="1:8" x14ac:dyDescent="0.25">
      <c r="A17" s="2"/>
      <c r="B17" s="47" t="s">
        <v>152</v>
      </c>
      <c r="C17" s="41">
        <v>2016</v>
      </c>
      <c r="D17" s="28">
        <v>75</v>
      </c>
      <c r="E17" s="27">
        <v>26000000</v>
      </c>
      <c r="F17" s="12">
        <f t="shared" si="0"/>
        <v>346666.66666666669</v>
      </c>
      <c r="G17" s="23" t="s">
        <v>4</v>
      </c>
      <c r="H17" s="2"/>
    </row>
    <row r="18" spans="1:8" x14ac:dyDescent="0.25">
      <c r="A18" s="2"/>
      <c r="B18" s="47" t="s">
        <v>153</v>
      </c>
      <c r="C18" s="41">
        <v>2016</v>
      </c>
      <c r="D18" s="28">
        <v>75</v>
      </c>
      <c r="E18" s="27">
        <v>4330000</v>
      </c>
      <c r="F18" s="12">
        <f t="shared" si="0"/>
        <v>57733.333333333336</v>
      </c>
      <c r="G18" s="23" t="s">
        <v>4</v>
      </c>
      <c r="H18" s="2"/>
    </row>
    <row r="19" spans="1:8" x14ac:dyDescent="0.25">
      <c r="A19" s="2"/>
      <c r="B19" s="47" t="s">
        <v>154</v>
      </c>
      <c r="C19" s="41">
        <v>2016</v>
      </c>
      <c r="D19" s="28">
        <v>75</v>
      </c>
      <c r="E19" s="27">
        <v>2167000</v>
      </c>
      <c r="F19" s="12">
        <f t="shared" si="0"/>
        <v>28893.333333333332</v>
      </c>
      <c r="G19" s="23" t="s">
        <v>4</v>
      </c>
      <c r="H19" s="2"/>
    </row>
    <row r="20" spans="1:8" x14ac:dyDescent="0.25">
      <c r="A20" s="2"/>
      <c r="B20" s="47" t="s">
        <v>155</v>
      </c>
      <c r="C20" s="41">
        <v>2016</v>
      </c>
      <c r="D20" s="28">
        <v>75</v>
      </c>
      <c r="E20" s="27">
        <v>866000</v>
      </c>
      <c r="F20" s="12">
        <f t="shared" si="0"/>
        <v>11546.666666666666</v>
      </c>
      <c r="G20" s="23" t="s">
        <v>4</v>
      </c>
      <c r="H20" s="2"/>
    </row>
    <row r="21" spans="1:8" ht="26.25" x14ac:dyDescent="0.25">
      <c r="A21" s="2"/>
      <c r="B21" s="47" t="s">
        <v>156</v>
      </c>
      <c r="C21" s="41">
        <v>2016</v>
      </c>
      <c r="D21" s="28">
        <v>50</v>
      </c>
      <c r="E21" s="27">
        <v>3157029</v>
      </c>
      <c r="F21" s="12">
        <f t="shared" si="0"/>
        <v>63140.58</v>
      </c>
      <c r="G21" s="23" t="s">
        <v>4</v>
      </c>
      <c r="H21" s="2"/>
    </row>
    <row r="22" spans="1:8" x14ac:dyDescent="0.25">
      <c r="A22" s="2"/>
      <c r="B22" s="47" t="s">
        <v>157</v>
      </c>
      <c r="C22" s="41">
        <v>2016</v>
      </c>
      <c r="D22" s="28">
        <v>75</v>
      </c>
      <c r="E22" s="27">
        <v>2167000</v>
      </c>
      <c r="F22" s="12">
        <f t="shared" si="0"/>
        <v>28893.333333333332</v>
      </c>
      <c r="G22" s="23" t="s">
        <v>4</v>
      </c>
      <c r="H22" s="2"/>
    </row>
    <row r="23" spans="1:8" x14ac:dyDescent="0.25">
      <c r="A23" s="2"/>
      <c r="B23" s="47" t="s">
        <v>158</v>
      </c>
      <c r="C23" s="41">
        <v>2016</v>
      </c>
      <c r="D23" s="28">
        <v>75</v>
      </c>
      <c r="E23" s="27">
        <v>6509000</v>
      </c>
      <c r="F23" s="12">
        <f t="shared" si="0"/>
        <v>86786.666666666672</v>
      </c>
      <c r="G23" s="23" t="s">
        <v>4</v>
      </c>
      <c r="H23" s="2"/>
    </row>
    <row r="24" spans="1:8" ht="26.25" x14ac:dyDescent="0.25">
      <c r="A24" s="2"/>
      <c r="B24" s="47" t="s">
        <v>159</v>
      </c>
      <c r="C24" s="41">
        <v>2016</v>
      </c>
      <c r="D24" s="28">
        <v>30</v>
      </c>
      <c r="E24" s="27">
        <v>119930</v>
      </c>
      <c r="F24" s="12">
        <f t="shared" si="0"/>
        <v>3997.6666666666665</v>
      </c>
      <c r="G24" s="23" t="s">
        <v>4</v>
      </c>
      <c r="H24" s="2"/>
    </row>
    <row r="25" spans="1:8" ht="26.25" x14ac:dyDescent="0.25">
      <c r="A25" s="2"/>
      <c r="B25" s="47" t="s">
        <v>160</v>
      </c>
      <c r="C25" s="41">
        <v>2016</v>
      </c>
      <c r="D25" s="28">
        <v>50</v>
      </c>
      <c r="E25" s="27">
        <v>1160441</v>
      </c>
      <c r="F25" s="12">
        <f t="shared" si="0"/>
        <v>23208.82</v>
      </c>
      <c r="G25" s="23" t="s">
        <v>4</v>
      </c>
      <c r="H25" s="2"/>
    </row>
    <row r="26" spans="1:8" ht="26.25" x14ac:dyDescent="0.25">
      <c r="A26" s="2"/>
      <c r="B26" s="47" t="s">
        <v>161</v>
      </c>
      <c r="C26" s="41">
        <v>2016</v>
      </c>
      <c r="D26" s="28">
        <v>20</v>
      </c>
      <c r="E26" s="27">
        <v>335484</v>
      </c>
      <c r="F26" s="12">
        <f t="shared" si="0"/>
        <v>16774.2</v>
      </c>
      <c r="G26" s="23" t="s">
        <v>4</v>
      </c>
      <c r="H26" s="2"/>
    </row>
    <row r="27" spans="1:8" x14ac:dyDescent="0.25">
      <c r="A27" s="2"/>
      <c r="B27" s="47" t="s">
        <v>162</v>
      </c>
      <c r="C27" s="41">
        <v>2016</v>
      </c>
      <c r="D27" s="28">
        <v>10</v>
      </c>
      <c r="E27" s="27">
        <v>180704</v>
      </c>
      <c r="F27" s="12">
        <f t="shared" si="0"/>
        <v>18070.400000000001</v>
      </c>
      <c r="G27" s="23" t="s">
        <v>4</v>
      </c>
      <c r="H27" s="2"/>
    </row>
    <row r="28" spans="1:8" x14ac:dyDescent="0.25">
      <c r="A28" s="2"/>
      <c r="B28" s="47" t="s">
        <v>163</v>
      </c>
      <c r="C28" s="41">
        <v>2016</v>
      </c>
      <c r="D28" s="28">
        <v>75</v>
      </c>
      <c r="E28" s="27">
        <v>330000</v>
      </c>
      <c r="F28" s="12">
        <f t="shared" si="0"/>
        <v>4400</v>
      </c>
      <c r="G28" s="23" t="s">
        <v>4</v>
      </c>
      <c r="H28" s="2"/>
    </row>
    <row r="29" spans="1:8" x14ac:dyDescent="0.25">
      <c r="A29" s="2"/>
      <c r="B29" s="47" t="s">
        <v>164</v>
      </c>
      <c r="C29" s="41">
        <v>2016</v>
      </c>
      <c r="D29" s="28">
        <v>50</v>
      </c>
      <c r="E29" s="27">
        <v>6286107</v>
      </c>
      <c r="F29" s="12">
        <f t="shared" si="0"/>
        <v>125722.14</v>
      </c>
      <c r="G29" s="23" t="s">
        <v>4</v>
      </c>
      <c r="H29" s="2"/>
    </row>
    <row r="30" spans="1:8" x14ac:dyDescent="0.25">
      <c r="A30" s="2"/>
      <c r="B30" s="47" t="s">
        <v>165</v>
      </c>
      <c r="C30" s="41">
        <v>2016</v>
      </c>
      <c r="D30" s="28">
        <v>5</v>
      </c>
      <c r="E30" s="27">
        <v>136981</v>
      </c>
      <c r="F30" s="12">
        <f t="shared" si="0"/>
        <v>27396.2</v>
      </c>
      <c r="G30" s="23" t="s">
        <v>4</v>
      </c>
      <c r="H30" s="2"/>
    </row>
    <row r="31" spans="1:8" x14ac:dyDescent="0.25">
      <c r="A31" s="2"/>
      <c r="B31" s="47" t="s">
        <v>166</v>
      </c>
      <c r="C31" s="41">
        <v>2016</v>
      </c>
      <c r="D31" s="28">
        <v>5</v>
      </c>
      <c r="E31" s="27">
        <v>52121</v>
      </c>
      <c r="F31" s="12">
        <f t="shared" si="0"/>
        <v>10424.200000000001</v>
      </c>
      <c r="G31" s="23" t="s">
        <v>4</v>
      </c>
      <c r="H31" s="2"/>
    </row>
    <row r="32" spans="1:8" x14ac:dyDescent="0.25">
      <c r="A32" s="2"/>
      <c r="B32" s="91" t="s">
        <v>76</v>
      </c>
      <c r="C32" s="92"/>
      <c r="D32" s="92"/>
      <c r="E32" s="93"/>
      <c r="F32" s="21">
        <f>SUM(F10:F31)</f>
        <v>1132198.7399999998</v>
      </c>
      <c r="G32" s="22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2017-09-29T11:24:52Z</dcterms:modified>
</cp:coreProperties>
</file>