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<sst xmlns="http://schemas.openxmlformats.org/spreadsheetml/2006/main" count="103" uniqueCount="72">
  <si>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</si>
  <si>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</si>
  <si>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</si>
  <si>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</si>
  <si>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</si>
  <si>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</si>
  <si>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</si>
  <si>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</si>
  <si>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</si>
  <si>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</si>
  <si>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</si>
  <si>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</si>
  <si>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</si>
  <si>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</si>
  <si>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</si>
  <si>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</si>
  <si>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</si>
  <si>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</si>
  <si>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</si>
  <si>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</si>
  <si>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</si>
  <si>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</si>
  <si>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</si>
  <si>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</si>
  <si>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</si>
  <si>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</si>
  <si>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</si>
  <si>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</si>
  <si>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</si>
  <si>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</si>
  <si>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</si>
  <si>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</si>
  <si>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</si>
  <si>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</si>
  <si>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</si>
  <si>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</si>
  <si>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</si>
  <si>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</si>
  <si>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</si>
  <si>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</si>
  <si>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</si>
  <si>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</si>
  <si>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</si>
  <si>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</si>
  <si>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</si>
  <si>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</si>
  <si>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</si>
  <si>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</si>
  <si>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</si>
  <si>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</si>
  <si>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</si>
  <si>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</si>
  <si>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</si>
  <si>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</si>
  <si>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</si>
  <si>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</si>
  <si>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</si>
  <si>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</si>
  <si>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</si>
  <si>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</si>
  <si>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</si>
  <si>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</si>
  <si>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</si>
  <si>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</si>
  <si>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</si>
  <si>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</si>
  <si>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</si>
  <si>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</si>
  <si>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</si>
  <si>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</si>
  <si>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Hjørring Midtby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</si>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</sst>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43694088.921357334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194097.79119999998</v>
      </c>
      <c r="C3" t="s">
        <v>10</v>
      </c>
    </row>
    <row r="4" spans="1:3" s="25" customFormat="1" x14ac:dyDescent="0.25">
      <c r="A4" s="3" t="s">
        <v>11</v>
      </c>
      <c r="B4" s="45">
        <f>SUM(B2:B3)</f>
        <v>43888186.712557331</v>
      </c>
      <c r="C4" s="54" t="s">
        <v>10</v>
      </c>
    </row>
    <row r="5" spans="1:3" x14ac:dyDescent="0.25">
      <c r="A5" s="44" t="s">
        <v>0</v>
      </c>
      <c r="B5" s="35">
        <f>Investeringer!E3</f>
        <v>84917850.162670404</v>
      </c>
      <c r="C5" s="22" t="s">
        <v>10</v>
      </c>
    </row>
    <row r="6" spans="1:3" x14ac:dyDescent="0.25">
      <c r="A6" s="4" t="s">
        <v>1</v>
      </c>
      <c r="B6" s="32">
        <f>Investeringer!F3</f>
        <v>9843642.550088821</v>
      </c>
      <c r="C6" t="s">
        <v>10</v>
      </c>
    </row>
    <row r="7" spans="1:3" x14ac:dyDescent="0.25">
      <c r="A7" s="4" t="s">
        <v>2</v>
      </c>
      <c r="B7" s="32">
        <f>Investeringer!G3</f>
        <v>1752648.9961855048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7909683.3993733339</v>
      </c>
      <c r="C8" t="s">
        <v>10</v>
      </c>
    </row>
    <row r="9" spans="1:3" s="21" customFormat="1" x14ac:dyDescent="0.25">
      <c r="A9" s="3" t="s">
        <v>44</v>
      </c>
      <c r="B9" s="45">
        <f>SUM(B5:B8)</f>
        <v>104423825.10831808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7730831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0</v>
      </c>
      <c r="C11" s="21" t="s">
        <v>10</v>
      </c>
    </row>
    <row r="12" spans="1:3" s="21" customFormat="1" x14ac:dyDescent="0.25">
      <c r="A12" s="3" t="s">
        <v>67</v>
      </c>
      <c r="B12" s="45">
        <f>SUM(B10:B11)</f>
        <v>7730831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156042842.82087541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157424093.49438664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68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42947848</v>
      </c>
      <c r="C2" s="46">
        <v>0</v>
      </c>
      <c r="D2" s="46">
        <f>B2+C2</f>
        <v>42947848</v>
      </c>
      <c r="E2" s="47">
        <f>D2</f>
        <v>42947848</v>
      </c>
      <c r="F2" s="46">
        <v>44413264.393852592</v>
      </c>
      <c r="G2" s="46">
        <v>0</v>
      </c>
      <c r="H2" s="46">
        <f>F2-G2</f>
        <v>44413264.393852592</v>
      </c>
      <c r="I2" s="46">
        <f>AVERAGEIF(E2:E4,"&lt;&gt;0")</f>
        <v>43694088.921357334</v>
      </c>
      <c r="J2" s="46">
        <v>38118190.179425783</v>
      </c>
      <c r="K2" s="36">
        <f>IF(H2&gt;I2,IF(I2&gt;J2,I2,J2),H2)</f>
        <v>43694088.921357334</v>
      </c>
    </row>
    <row r="3" spans="1:11" s="22" customFormat="1" x14ac:dyDescent="0.25">
      <c r="A3" s="27">
        <v>2014</v>
      </c>
      <c r="B3" s="46">
        <v>45852243</v>
      </c>
      <c r="C3" s="46"/>
      <c r="D3" s="46">
        <f t="shared" ref="D3:D4" si="0">B3+C3</f>
        <v>45852243</v>
      </c>
      <c r="E3" s="47">
        <f>D3*Pristalsregulering!C7</f>
        <v>45888924.794399999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41587906</v>
      </c>
      <c r="C4" s="46"/>
      <c r="D4" s="46">
        <f t="shared" si="0"/>
        <v>41587906</v>
      </c>
      <c r="E4" s="47">
        <f>D4*Pristalsregulering!$C$6*Pristalsregulering!$C$7</f>
        <v>42245493.969671994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17000</v>
      </c>
      <c r="C3" s="39">
        <v>207040</v>
      </c>
      <c r="D3" s="39">
        <v>0</v>
      </c>
      <c r="E3" s="38">
        <f>B3</f>
        <v>17000</v>
      </c>
      <c r="F3" s="39">
        <f t="shared" ref="F3:G3" si="0">C3</f>
        <v>207040</v>
      </c>
      <c r="G3" s="40">
        <f t="shared" si="0"/>
        <v>0</v>
      </c>
      <c r="H3" s="41">
        <f>IF(E3=0,0,AVERAGEIF(E3:E5,"&lt;&gt;0"))+IF(F3=0,0,AVERAGEIF(F3:F5,"&lt;&gt;0"))+IF(G3=0,0,AVERAGEIF(G3:G5,"&lt;&gt;0"))</f>
        <v>194097.79119999998</v>
      </c>
    </row>
    <row r="4" spans="1:8" x14ac:dyDescent="0.25">
      <c r="A4" s="30">
        <v>2014</v>
      </c>
      <c r="B4" s="38">
        <v>20700</v>
      </c>
      <c r="C4" s="39">
        <v>156800</v>
      </c>
      <c r="D4" s="39">
        <v>0</v>
      </c>
      <c r="E4" s="38">
        <f>B4*Pristalsregulering!$C$7</f>
        <v>20716.559999999998</v>
      </c>
      <c r="F4" s="39">
        <f>C4*Pristalsregulering!$C$7</f>
        <v>156925.43999999997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27400</v>
      </c>
      <c r="C5" s="39">
        <v>150400</v>
      </c>
      <c r="D5" s="39">
        <v>0</v>
      </c>
      <c r="E5" s="38">
        <f>B5*Pristalsregulering!$C$7*Pristalsregulering!$C$6</f>
        <v>27833.248799999994</v>
      </c>
      <c r="F5" s="39">
        <f>C5*Pristalsregulering!$C$7*Pristalsregulering!$C$6</f>
        <v>152778.12479999996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65</v>
      </c>
      <c r="C1" s="68"/>
      <c r="D1" s="69"/>
      <c r="E1" s="70" t="s">
        <v>66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71</v>
      </c>
      <c r="E2" s="21" t="s">
        <v>0</v>
      </c>
      <c r="F2" s="21" t="s">
        <v>1</v>
      </c>
      <c r="G2" s="21" t="s">
        <v>71</v>
      </c>
    </row>
    <row r="3" spans="1:7" s="21" customFormat="1" x14ac:dyDescent="0.25">
      <c r="A3" s="63">
        <v>2015</v>
      </c>
      <c r="B3" s="35">
        <v>77999385.401374191</v>
      </c>
      <c r="C3" s="35">
        <v>9518618.6233333349</v>
      </c>
      <c r="D3" s="37">
        <v>1745988.93</v>
      </c>
      <c r="E3" s="32">
        <f>B3*Pristalsregulering!C2*Pristalsregulering!C3*Pristalsregulering!C4*Pristalsregulering!C5*Pristalsregulering!C6*Pristalsregulering!C7</f>
        <v>84917850.162670404</v>
      </c>
      <c r="F3" s="32">
        <v>9843642.550088821</v>
      </c>
      <c r="G3" s="32">
        <f xml:space="preserve"> D3/Pristalsregulering!$C$8</f>
        <v>1752648.9961855048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69</v>
      </c>
      <c r="M2" s="6" t="s">
        <v>25</v>
      </c>
      <c r="N2" s="31"/>
    </row>
    <row r="3" spans="1:14" x14ac:dyDescent="0.25">
      <c r="A3" s="27">
        <v>2015</v>
      </c>
      <c r="B3" s="42">
        <v>7363879</v>
      </c>
      <c r="C3" s="35">
        <v>5346200</v>
      </c>
      <c r="D3" s="35">
        <v>0</v>
      </c>
      <c r="E3" s="37">
        <v>0</v>
      </c>
      <c r="F3" s="35">
        <f>B3</f>
        <v>7363879</v>
      </c>
      <c r="G3" s="35">
        <f>C3</f>
        <v>5346200</v>
      </c>
      <c r="H3" s="35">
        <f>D3</f>
        <v>0</v>
      </c>
      <c r="I3" s="37">
        <f>E3</f>
        <v>0</v>
      </c>
      <c r="J3" s="39">
        <f>AVERAGE(F3:F5)</f>
        <v>2563483.3993733334</v>
      </c>
      <c r="K3" s="39">
        <f>G3</f>
        <v>5346200</v>
      </c>
      <c r="L3" s="40">
        <f>AVERAGE(H3:H5)+AVERAGE(I3:I5)</f>
        <v>0</v>
      </c>
      <c r="M3" s="41">
        <f>SUM(J3:L3)</f>
        <v>7909683.3993733339</v>
      </c>
      <c r="N3" s="22"/>
    </row>
    <row r="4" spans="1:14" x14ac:dyDescent="0.25">
      <c r="A4" s="27">
        <v>2014</v>
      </c>
      <c r="B4" s="42">
        <v>256671</v>
      </c>
      <c r="C4" s="35">
        <v>6168156</v>
      </c>
      <c r="D4" s="35">
        <v>0</v>
      </c>
      <c r="E4" s="37">
        <v>0</v>
      </c>
      <c r="F4" s="35">
        <f>IF(B4="","",B4*Pristalsregulering!$C$7)</f>
        <v>256876.33679999999</v>
      </c>
      <c r="G4" s="35">
        <f>IF(C4="","",C4*Pristalsregulering!$C$7)</f>
        <v>6173090.5247999998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68610</v>
      </c>
      <c r="C5" s="35">
        <v>6347255</v>
      </c>
      <c r="D5" s="35">
        <v>0</v>
      </c>
      <c r="E5" s="37">
        <v>0</v>
      </c>
      <c r="F5" s="35">
        <f>IF(B5="","",B5*Pristalsregulering!$C$7*Pristalsregulering!$C$6)</f>
        <v>69694.861319999982</v>
      </c>
      <c r="G5" s="35">
        <f>IF(C5="","",C5*Pristalsregulering!$C$7*Pristalsregulering!$C$6)</f>
        <v>6447617.7960599987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16261</v>
      </c>
      <c r="C2" s="39">
        <v>0</v>
      </c>
      <c r="D2" s="39">
        <v>457139</v>
      </c>
      <c r="E2" s="39">
        <v>0</v>
      </c>
      <c r="F2" s="39">
        <v>5462176</v>
      </c>
      <c r="G2" s="39">
        <v>0</v>
      </c>
      <c r="H2" s="39">
        <v>1795255</v>
      </c>
      <c r="I2" s="39">
        <v>0</v>
      </c>
      <c r="J2" s="39"/>
      <c r="K2" s="39"/>
      <c r="L2" s="40">
        <v>0</v>
      </c>
      <c r="M2" s="41">
        <f>SUM(B2:L2)</f>
        <v>7730831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70</v>
      </c>
      <c r="B2" s="32">
        <v>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2017-09-14T11:43:45Z</dcterms:modified>
</cp:coreProperties>
</file>