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9" i="2"/>
  <c r="E15" i="13"/>
  <c r="F11" i="11"/>
  <c r="F25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<sst xmlns="http://schemas.openxmlformats.org/spreadsheetml/2006/main" count="366" uniqueCount="185">
  <si>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</si>
  <si>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</si>
  <si>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</si>
  <si>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</si>
  <si>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</si>
  <si>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</si>
  <si>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</si>
  <si>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</si>
  <si>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</si>
  <si>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</si>
  <si>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</si>
  <si>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</si>
  <si>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</si>
  <si>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</si>
  <si>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</si>
  <si>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</si>
  <si>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</si>
  <si>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</si>
  <si>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</si>
  <si>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</si>
  <si>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</si>
  <si>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</si>
  <si>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</si>
  <si>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</si>
  <si>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</si>
  <si>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</si>
  <si>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</si>
  <si>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</si>
  <si>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</si>
  <si>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</si>
  <si>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</si>
  <si>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</si>
  <si>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</si>
  <si>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</si>
  <si>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</si>
  <si>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</si>
  <si>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</si>
  <si>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</si>
  <si>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</si>
  <si>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</si>
  <si>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</si>
  <si>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</si>
  <si>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</si>
  <si>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</si>
  <si>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</si>
  <si>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</si>
  <si>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</si>
  <si>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</si>
  <si>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</si>
  <si>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</si>
  <si>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</si>
  <si>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</si>
  <si>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</si>
  <si>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</si>
  <si>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</si>
  <si>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</si>
  <si>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</si>
  <si>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</si>
  <si>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</si>
  <si>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</si>
  <si>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</si>
  <si>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</si>
  <si>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</si>
  <si>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</si>
  <si>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</si>
  <si>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</si>
  <si>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</si>
  <si>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</si>
  <si>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</si>
  <si>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</si>
  <si>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</si>
  <si>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</si>
  <si>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</si>
  <si>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</si>
  <si>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</si>
  <si>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</si>
  <si>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</si>
  <si>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</si>
  <si>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</si>
  <si>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</si>
  <si>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</si>
  <si>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</si>
  <si>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</si>
  <si>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</si>
  <si>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</si>
  <si>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</si>
  <si>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</si>
  <si>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</si>
  <si>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</si>
  <si>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</si>
  <si>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</si>
  <si>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</si>
  <si>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</si>
  <si>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</si>
  <si>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</si>
  <si>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</si>
  <si>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</si>
  <si>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</si>
  <si>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</si>
  <si>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</si>
  <si>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</si>
  <si>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</si>
  <si>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</si>
  <si>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</si>
  <si>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</si>
  <si>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</si>
  <si>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</si>
  <si>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</si>
  <si>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</si>
  <si>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</si>
  <si>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</si>
  <si>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</si>
  <si>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</si>
  <si>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</si>
  <si>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</si>
  <si>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</si>
  <si>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</si>
  <si>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</si>
  <si>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</si>
  <si>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</si>
  <si>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</si>
  <si>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</si>
  <si>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</si>
  <si>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</si>
  <si>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</si>
  <si>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</si>
  <si>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</si>
  <si>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</si>
  <si>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</si>
  <si>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</si>
  <si>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</si>
  <si>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</si>
  <si>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</si>
  <si>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</si>
  <si>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</si>
  <si>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</si>
  <si>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</si>
  <si>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</si>
  <si>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</si>
  <si>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</si>
  <si>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</si>
  <si>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</si>
  <si>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</si>
  <si>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</si>
  <si>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</si>
  <si>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</si>
  <si>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Mek/EL</t>
  </si>
  <si>
    <t>Indløb med riste, SRO</t>
  </si>
  <si>
    <t>Pumpestationer i brønde (&lt; 6,25 m2), Konstruktioner</t>
  </si>
  <si>
    <t>Pumpestationer i brønde (&lt; 6,25 m2), Mek/EL</t>
  </si>
  <si>
    <t>Pumpestationer i brønde (&lt; 6,25 m2), SRO</t>
  </si>
  <si>
    <t>Strømpeforing Ø 1200 mm &lt; Ledningsnet ≤ Ø 1600 mm</t>
  </si>
  <si>
    <t>Ledningsnet ≤ Ø 200 mm</t>
  </si>
  <si>
    <t>Ø 500 mm &lt; Ledningsnet ≤ Ø 800 mm</t>
  </si>
  <si>
    <t>Ø 200 mm &lt; Ledningsnet ≤ Ø 500 mm</t>
  </si>
  <si>
    <t>Stik</t>
  </si>
  <si>
    <t>Jordbassin Klasse A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</si>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</sst>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1334786.58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2078176</v>
      </c>
      <c r="H10" s="23" t="s">
        <v>4</v>
      </c>
      <c r="I10" s="2"/>
    </row>
    <row r="11" spans="1:9" x14ac:dyDescent="0.25">
      <c r="A11" s="2"/>
      <c r="B11" s="91" t="s">
        <v>175</v>
      </c>
      <c r="C11" s="92"/>
      <c r="D11" s="92"/>
      <c r="E11" s="92"/>
      <c r="F11" s="93"/>
      <c r="G11" s="21">
        <f>G9-G10</f>
        <v>-743389.41999999993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-258384.93000000002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-620000</v>
      </c>
      <c r="H16" s="23" t="s">
        <v>4</v>
      </c>
      <c r="I16" s="2"/>
    </row>
    <row r="17" spans="1:9" x14ac:dyDescent="0.25">
      <c r="A17" s="2"/>
      <c r="B17" s="91" t="s">
        <v>176</v>
      </c>
      <c r="C17" s="92"/>
      <c r="D17" s="92"/>
      <c r="E17" s="92"/>
      <c r="F17" s="93"/>
      <c r="G17" s="21">
        <f>G15-G16</f>
        <v>361615.06999999995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177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80000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80000</v>
      </c>
      <c r="H28" s="23" t="s">
        <v>4</v>
      </c>
      <c r="I28" s="2"/>
    </row>
    <row r="29" spans="1:9" ht="15" customHeight="1" x14ac:dyDescent="0.25">
      <c r="A29" s="2"/>
      <c r="B29" s="101" t="s">
        <v>178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2016'!F26</f>
        <v>717254.63316666661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523333.33333333331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193921.29983333329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74003029.666913092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41955361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4047983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671465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1330150.0000000002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48004959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3338509.6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12000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3350509.6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-38493455.380000003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-623574.19999999995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-39117029.580000006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12238439.019999996</v>
      </c>
      <c r="F28" s="38" t="s">
        <v>4</v>
      </c>
      <c r="G28" s="1">
        <f>IF(E28&lt;0,0,-E28)</f>
        <v>-12238439.019999996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3352734</v>
      </c>
      <c r="F30" s="38" t="s">
        <v>4</v>
      </c>
      <c r="G30" s="18">
        <f>-$E$30</f>
        <v>-3352734</v>
      </c>
      <c r="H30" s="38" t="s">
        <v>4</v>
      </c>
      <c r="I30" s="2"/>
    </row>
    <row r="31" spans="1:9" x14ac:dyDescent="0.25">
      <c r="A31" s="2"/>
      <c r="B31" s="115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48236465.560000002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4084565.74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52321031.300000004</v>
      </c>
      <c r="F35" s="38" t="s">
        <v>4</v>
      </c>
      <c r="G35" s="18">
        <f>-E35</f>
        <v>-52321031.300000004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6090825.3469130918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172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184</v>
      </c>
      <c r="C16" s="86"/>
      <c r="D16" s="86"/>
      <c r="E16" s="87"/>
      <c r="F16" s="114" t="s">
        <v>168</v>
      </c>
      <c r="G16" s="114"/>
      <c r="H16" s="2"/>
    </row>
    <row r="17" spans="1:8" x14ac:dyDescent="0.25">
      <c r="A17" s="2"/>
      <c r="B17" s="95" t="s">
        <v>180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169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170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179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77263917.883605927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2929990.0096817841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omk.'!G20</f>
        <v>-1649834.0180519999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182</v>
      </c>
      <c r="C12" s="49"/>
      <c r="D12" s="50"/>
      <c r="E12" s="12">
        <f>'Fane 5. Individuelt eff.krav'!G10</f>
        <v>-1010300.6128430496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167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1305566.2069224406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409777.42283661984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1374082.368263446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173</v>
      </c>
      <c r="C22" s="97"/>
      <c r="D22" s="98"/>
      <c r="E22" s="18">
        <f>SUM(E9,E11:E17,E19)-SUM(E20:E21)</f>
        <v>74125489.668533251</v>
      </c>
      <c r="F22" s="19" t="s">
        <v>4</v>
      </c>
      <c r="G22" s="18">
        <f>E22</f>
        <v>74125489.668533251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-3832939.5855379179</v>
      </c>
      <c r="F24" s="19" t="s">
        <v>4</v>
      </c>
      <c r="G24" s="18">
        <f>E24</f>
        <v>-3832939.5855379179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-743389.41999999993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361615.06999999995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193921.29983333329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-187853.05016666668</v>
      </c>
      <c r="F31" s="19" t="s">
        <v>4</v>
      </c>
      <c r="G31" s="18">
        <f>E31</f>
        <v>-187853.05016666668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6090825.3469130918</v>
      </c>
      <c r="F33" s="19" t="s">
        <v>4</v>
      </c>
      <c r="G33" s="18">
        <f>E33</f>
        <v>6090825.3469130918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76195522.379741758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74125489.668533251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1302558.7214833056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1297196.0691993318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406979.2245906858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1372324.8914344013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173</v>
      </c>
      <c r="C14" s="97"/>
      <c r="D14" s="98"/>
      <c r="E14" s="18">
        <f>$E$9+$E$11-$E$12-$E$13</f>
        <v>73643381.621707499</v>
      </c>
      <c r="F14" s="19" t="s">
        <v>4</v>
      </c>
      <c r="G14" s="18">
        <f>E14</f>
        <v>73643381.621707499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-3832939.5855379179</v>
      </c>
      <c r="F16" s="19" t="s">
        <v>4</v>
      </c>
      <c r="G16" s="18">
        <f>E16</f>
        <v>-3832939.5855379179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69810442.036169589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22648424.557844065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51685503.316080071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2929990.0096817841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77263917.883605927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158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159</v>
      </c>
      <c r="C11" s="106"/>
      <c r="D11" s="106"/>
      <c r="E11" s="56">
        <v>66945.636199999994</v>
      </c>
      <c r="F11" s="23" t="s">
        <v>4</v>
      </c>
      <c r="G11" s="27">
        <v>69567.259999999995</v>
      </c>
      <c r="H11" s="23" t="s">
        <v>4</v>
      </c>
      <c r="I11" s="2"/>
    </row>
    <row r="12" spans="1:9" x14ac:dyDescent="0.25">
      <c r="A12" s="2"/>
      <c r="B12" s="105" t="s">
        <v>160</v>
      </c>
      <c r="C12" s="106"/>
      <c r="D12" s="106"/>
      <c r="E12" s="56">
        <v>1417889.4675999999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161</v>
      </c>
      <c r="C13" s="106"/>
      <c r="D13" s="106"/>
      <c r="E13" s="56">
        <v>16199.208199999999</v>
      </c>
      <c r="F13" s="23" t="s">
        <v>4</v>
      </c>
      <c r="G13" s="27">
        <v>47368.32</v>
      </c>
      <c r="H13" s="23" t="s">
        <v>4</v>
      </c>
      <c r="I13" s="2"/>
    </row>
    <row r="14" spans="1:9" x14ac:dyDescent="0.25">
      <c r="A14" s="2"/>
      <c r="B14" s="105" t="s">
        <v>162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163</v>
      </c>
      <c r="C15" s="106"/>
      <c r="D15" s="106"/>
      <c r="E15" s="56">
        <v>1305870.7623999999</v>
      </c>
      <c r="F15" s="23" t="s">
        <v>4</v>
      </c>
      <c r="G15" s="27">
        <v>1074851</v>
      </c>
      <c r="H15" s="23" t="s">
        <v>4</v>
      </c>
      <c r="I15" s="2"/>
    </row>
    <row r="16" spans="1:9" x14ac:dyDescent="0.25">
      <c r="A16" s="2"/>
      <c r="B16" s="105" t="s">
        <v>164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165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7" customHeight="1" x14ac:dyDescent="0.25">
      <c r="A18" s="2"/>
      <c r="B18" s="107" t="s">
        <v>166</v>
      </c>
      <c r="C18" s="107"/>
      <c r="D18" s="107"/>
      <c r="E18" s="56">
        <v>86340</v>
      </c>
      <c r="F18" s="23" t="s">
        <v>4</v>
      </c>
      <c r="G18" s="27">
        <v>80000</v>
      </c>
      <c r="H18" s="23" t="s">
        <v>4</v>
      </c>
      <c r="I18" s="2"/>
    </row>
    <row r="19" spans="1:9" x14ac:dyDescent="0.25">
      <c r="A19" s="2"/>
      <c r="B19" s="91" t="s">
        <v>134</v>
      </c>
      <c r="C19" s="92"/>
      <c r="D19" s="92"/>
      <c r="E19" s="92"/>
      <c r="F19" s="93"/>
      <c r="G19" s="21">
        <f>SUM(G10:G18)-SUM(E10:E18)</f>
        <v>-1621458.4943999997</v>
      </c>
      <c r="H19" s="22" t="s">
        <v>4</v>
      </c>
      <c r="I19" s="2"/>
    </row>
    <row r="20" spans="1:9" x14ac:dyDescent="0.25">
      <c r="A20" s="2"/>
      <c r="B20" s="91" t="s">
        <v>135</v>
      </c>
      <c r="C20" s="92"/>
      <c r="D20" s="92"/>
      <c r="E20" s="92"/>
      <c r="F20" s="93"/>
      <c r="G20" s="21">
        <f>G19*(1+'Fane 2.1. Økonomisk ramme 2018'!E18/100)</f>
        <v>-1649834.0180519999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74333927.873924136</v>
      </c>
      <c r="H9" s="23" t="s">
        <v>4</v>
      </c>
      <c r="I9" s="2"/>
    </row>
    <row r="10" spans="1:9" x14ac:dyDescent="0.25">
      <c r="A10" s="2"/>
      <c r="B10" s="48" t="s">
        <v>182</v>
      </c>
      <c r="C10" s="49"/>
      <c r="D10" s="49"/>
      <c r="E10" s="49"/>
      <c r="F10" s="50"/>
      <c r="G10" s="12">
        <v>-1010300.6128430496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0.54924949697250691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409777.42283661984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22648424.557844065</v>
      </c>
      <c r="H9" s="23" t="s">
        <v>4</v>
      </c>
      <c r="I9" s="2"/>
    </row>
    <row r="10" spans="1:9" x14ac:dyDescent="0.25">
      <c r="A10" s="2"/>
      <c r="B10" s="52" t="s">
        <v>181</v>
      </c>
      <c r="C10" s="53"/>
      <c r="D10" s="53"/>
      <c r="E10" s="53"/>
      <c r="F10" s="54"/>
      <c r="G10" s="12">
        <v>-452968.49115688133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451677.53095708421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51685503.316080071</v>
      </c>
      <c r="H13" s="23" t="s">
        <v>4</v>
      </c>
      <c r="I13" s="2"/>
    </row>
    <row r="14" spans="1:9" x14ac:dyDescent="0.25">
      <c r="A14" s="2"/>
      <c r="B14" s="48" t="s">
        <v>183</v>
      </c>
      <c r="C14" s="49"/>
      <c r="D14" s="49"/>
      <c r="E14" s="49"/>
      <c r="F14" s="50"/>
      <c r="G14" s="12">
        <v>-468532.65816635039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922404.83730636176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1374082.368263446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-37657000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-26158181.243386246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-11498818.756613754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-3832939.5855379179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356451.96</v>
      </c>
      <c r="F10" s="12">
        <f>E10/D10</f>
        <v>17822.598000000002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252922</v>
      </c>
      <c r="F11" s="12">
        <f t="shared" ref="F11:F25" si="0">E11/D11</f>
        <v>25292.2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50</v>
      </c>
      <c r="E12" s="27">
        <v>3042570.4</v>
      </c>
      <c r="F12" s="12">
        <f t="shared" si="0"/>
        <v>60851.407999999996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1487641.21</v>
      </c>
      <c r="F13" s="12">
        <f t="shared" si="0"/>
        <v>74382.060499999992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377776</v>
      </c>
      <c r="F14" s="12">
        <f t="shared" si="0"/>
        <v>37777.599999999999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50</v>
      </c>
      <c r="E15" s="27">
        <v>4259562</v>
      </c>
      <c r="F15" s="12">
        <f t="shared" si="0"/>
        <v>85191.24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2567720.17</v>
      </c>
      <c r="F16" s="12">
        <f t="shared" si="0"/>
        <v>34236.268933333333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75</v>
      </c>
      <c r="E17" s="27">
        <v>462427.95</v>
      </c>
      <c r="F17" s="12">
        <f t="shared" si="0"/>
        <v>6165.7060000000001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75</v>
      </c>
      <c r="E18" s="27">
        <v>11923577.970000001</v>
      </c>
      <c r="F18" s="12">
        <f t="shared" si="0"/>
        <v>158981.03960000002</v>
      </c>
      <c r="G18" s="23" t="s">
        <v>4</v>
      </c>
      <c r="H18" s="2"/>
    </row>
    <row r="19" spans="1:8" x14ac:dyDescent="0.25">
      <c r="A19" s="2"/>
      <c r="B19" s="47" t="s">
        <v>153</v>
      </c>
      <c r="C19" s="41">
        <v>2016</v>
      </c>
      <c r="D19" s="28">
        <v>75</v>
      </c>
      <c r="E19" s="27">
        <v>9336570.4100000001</v>
      </c>
      <c r="F19" s="12">
        <f t="shared" si="0"/>
        <v>124487.60546666668</v>
      </c>
      <c r="G19" s="23" t="s">
        <v>4</v>
      </c>
      <c r="H19" s="2"/>
    </row>
    <row r="20" spans="1:8" x14ac:dyDescent="0.25">
      <c r="A20" s="2"/>
      <c r="B20" s="47" t="s">
        <v>154</v>
      </c>
      <c r="C20" s="41">
        <v>2016</v>
      </c>
      <c r="D20" s="28">
        <v>75</v>
      </c>
      <c r="E20" s="27">
        <v>500673</v>
      </c>
      <c r="F20" s="12">
        <f t="shared" si="0"/>
        <v>6675.64</v>
      </c>
      <c r="G20" s="23" t="s">
        <v>4</v>
      </c>
      <c r="H20" s="2"/>
    </row>
    <row r="21" spans="1:8" x14ac:dyDescent="0.25">
      <c r="A21" s="2"/>
      <c r="B21" s="47" t="s">
        <v>154</v>
      </c>
      <c r="C21" s="41">
        <v>2016</v>
      </c>
      <c r="D21" s="28">
        <v>75</v>
      </c>
      <c r="E21" s="27">
        <v>593647.34</v>
      </c>
      <c r="F21" s="12">
        <f t="shared" si="0"/>
        <v>7915.2978666666659</v>
      </c>
      <c r="G21" s="23" t="s">
        <v>4</v>
      </c>
      <c r="H21" s="2"/>
    </row>
    <row r="22" spans="1:8" x14ac:dyDescent="0.25">
      <c r="A22" s="2"/>
      <c r="B22" s="47" t="s">
        <v>154</v>
      </c>
      <c r="C22" s="41">
        <v>2016</v>
      </c>
      <c r="D22" s="28">
        <v>75</v>
      </c>
      <c r="E22" s="27">
        <v>1169512.8</v>
      </c>
      <c r="F22" s="12">
        <f t="shared" si="0"/>
        <v>15593.504000000001</v>
      </c>
      <c r="G22" s="23" t="s">
        <v>4</v>
      </c>
      <c r="H22" s="2"/>
    </row>
    <row r="23" spans="1:8" x14ac:dyDescent="0.25">
      <c r="A23" s="2"/>
      <c r="B23" s="47" t="s">
        <v>155</v>
      </c>
      <c r="C23" s="41">
        <v>2016</v>
      </c>
      <c r="D23" s="28">
        <v>75</v>
      </c>
      <c r="E23" s="27">
        <v>465072.36</v>
      </c>
      <c r="F23" s="12">
        <f t="shared" si="0"/>
        <v>6200.9647999999997</v>
      </c>
      <c r="G23" s="23" t="s">
        <v>4</v>
      </c>
      <c r="H23" s="2"/>
    </row>
    <row r="24" spans="1:8" x14ac:dyDescent="0.25">
      <c r="A24" s="2"/>
      <c r="B24" s="47" t="s">
        <v>156</v>
      </c>
      <c r="C24" s="41">
        <v>2016</v>
      </c>
      <c r="D24" s="28">
        <v>50</v>
      </c>
      <c r="E24" s="27">
        <v>563075</v>
      </c>
      <c r="F24" s="12">
        <f t="shared" si="0"/>
        <v>11261.5</v>
      </c>
      <c r="G24" s="23" t="s">
        <v>4</v>
      </c>
      <c r="H24" s="2"/>
    </row>
    <row r="25" spans="1:8" x14ac:dyDescent="0.25">
      <c r="A25" s="2"/>
      <c r="B25" s="47" t="s">
        <v>157</v>
      </c>
      <c r="C25" s="41">
        <v>2016</v>
      </c>
      <c r="D25" s="28">
        <v>5</v>
      </c>
      <c r="E25" s="27">
        <v>222100</v>
      </c>
      <c r="F25" s="12">
        <f t="shared" si="0"/>
        <v>44420</v>
      </c>
      <c r="G25" s="23" t="s">
        <v>4</v>
      </c>
      <c r="H25" s="2"/>
    </row>
    <row r="26" spans="1:8" x14ac:dyDescent="0.25">
      <c r="A26" s="2"/>
      <c r="B26" s="91" t="s">
        <v>76</v>
      </c>
      <c r="C26" s="92"/>
      <c r="D26" s="92"/>
      <c r="E26" s="93"/>
      <c r="F26" s="21">
        <f>SUM(F10:F25)</f>
        <v>717254.63316666661</v>
      </c>
      <c r="G26" s="22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2017-09-29T11:29:06Z</dcterms:modified>
</cp:coreProperties>
</file>