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<sst xmlns="http://schemas.openxmlformats.org/spreadsheetml/2006/main" count="103" uniqueCount="72">
  <si>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</si>
  <si>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</si>
  <si>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</si>
  <si>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</si>
  <si>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</si>
  <si>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</si>
  <si>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</si>
  <si>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</si>
  <si>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</si>
  <si>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</si>
  <si>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</si>
  <si>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</si>
  <si>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</si>
  <si>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</si>
  <si>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</si>
  <si>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</si>
  <si>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</si>
  <si>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</si>
  <si>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</si>
  <si>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</si>
  <si>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</si>
  <si>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</si>
  <si>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</si>
  <si>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</si>
  <si>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</si>
  <si>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</si>
  <si>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</si>
  <si>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</si>
  <si>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</si>
  <si>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</si>
  <si>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</si>
  <si>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</si>
  <si>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</si>
  <si>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</si>
  <si>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</si>
  <si>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</si>
  <si>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</si>
  <si>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</si>
  <si>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</si>
  <si>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</si>
  <si>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</si>
  <si>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</si>
  <si>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</si>
  <si>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</si>
  <si>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</si>
  <si>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</si>
  <si>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</si>
  <si>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</si>
  <si>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</si>
  <si>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</si>
  <si>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</si>
  <si>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</si>
  <si>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</si>
  <si>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</si>
  <si>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</si>
  <si>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</si>
  <si>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</si>
  <si>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</si>
  <si>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</si>
  <si>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</si>
  <si>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</si>
  <si>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</si>
  <si>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</si>
  <si>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</si>
  <si>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</si>
  <si>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</si>
  <si>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</si>
  <si>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</si>
  <si>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</si>
  <si>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</si>
  <si>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Blokhus Bæk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</si>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</sst>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22314749.044456001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134956.55633333331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22449705.600789335</v>
      </c>
      <c r="C4" s="54" t="s">
        <v>10</v>
      </c>
    </row>
    <row r="5" spans="1:3" x14ac:dyDescent="0.25">
      <c r="A5" s="44" t="s">
        <v>0</v>
      </c>
      <c r="B5" s="35">
        <f>Investeringer!E3</f>
        <v>45621409.711877346</v>
      </c>
      <c r="C5" s="22" t="s">
        <v>10</v>
      </c>
    </row>
    <row r="6" spans="1:3" x14ac:dyDescent="0.25">
      <c r="A6" s="4" t="s">
        <v>1</v>
      </c>
      <c r="B6" s="32">
        <f>Investeringer!F3</f>
        <v>4677238.1744411597</v>
      </c>
      <c r="C6" t="s">
        <v>10</v>
      </c>
    </row>
    <row r="7" spans="1:3" x14ac:dyDescent="0.25">
      <c r="A7" s="4" t="s">
        <v>2</v>
      </c>
      <c r="B7" s="32">
        <f>Investeringer!G3</f>
        <v>719990.59743692726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213372.392372</v>
      </c>
      <c r="C8" t="s">
        <v>10</v>
      </c>
    </row>
    <row r="9" spans="1:3" s="21" customFormat="1" x14ac:dyDescent="0.25">
      <c r="A9" s="3" t="s">
        <v>44</v>
      </c>
      <c r="B9" s="45">
        <f>SUM(B5:B8)</f>
        <v>51232010.876127429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2817613.06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86669</v>
      </c>
      <c r="C11" s="21" t="s">
        <v>10</v>
      </c>
    </row>
    <row r="12" spans="1:3" s="21" customFormat="1" x14ac:dyDescent="0.25">
      <c r="A12" s="3" t="s">
        <v>67</v>
      </c>
      <c r="B12" s="45">
        <f>SUM(B10:B11)</f>
        <v>2904282.06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76585998.536916763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77263917.883605927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68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24006457.649999999</v>
      </c>
      <c r="C2" s="46">
        <v>0</v>
      </c>
      <c r="D2" s="46">
        <f>B2+C2</f>
        <v>24006457.649999999</v>
      </c>
      <c r="E2" s="47">
        <f>D2</f>
        <v>24006457.649999999</v>
      </c>
      <c r="F2" s="46">
        <v>24086028.620426431</v>
      </c>
      <c r="G2" s="46">
        <v>0</v>
      </c>
      <c r="H2" s="46">
        <f>F2-G2</f>
        <v>24086028.620426431</v>
      </c>
      <c r="I2" s="46">
        <f>AVERAGEIF(E2:E4,"&lt;&gt;0")</f>
        <v>22314749.044456001</v>
      </c>
      <c r="J2" s="46">
        <v>19604691.71676271</v>
      </c>
      <c r="K2" s="36">
        <f>IF(H2&gt;I2,IF(I2&gt;J2,I2,J2),H2)</f>
        <v>22314749.044456001</v>
      </c>
    </row>
    <row r="3" spans="1:11" s="22" customFormat="1" x14ac:dyDescent="0.25">
      <c r="A3" s="27">
        <v>2014</v>
      </c>
      <c r="B3" s="46">
        <v>21050494.379999999</v>
      </c>
      <c r="C3" s="46"/>
      <c r="D3" s="46">
        <f t="shared" ref="D3:D4" si="0">B3+C3</f>
        <v>21050494.379999999</v>
      </c>
      <c r="E3" s="47">
        <f>D3*Pristalsregulering!C7</f>
        <v>21067334.775503997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21530022</v>
      </c>
      <c r="C4" s="46"/>
      <c r="D4" s="46">
        <f t="shared" si="0"/>
        <v>21530022</v>
      </c>
      <c r="E4" s="47">
        <f>D4*Pristalsregulering!$C$6*Pristalsregulering!$C$7</f>
        <v>21870454.707863998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50000</v>
      </c>
      <c r="C3" s="39">
        <v>103520</v>
      </c>
      <c r="D3" s="39">
        <v>0</v>
      </c>
      <c r="E3" s="38">
        <f>B3</f>
        <v>50000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134956.55633333331</v>
      </c>
    </row>
    <row r="4" spans="1:8" x14ac:dyDescent="0.25">
      <c r="A4" s="30">
        <v>2014</v>
      </c>
      <c r="B4" s="38">
        <v>37500</v>
      </c>
      <c r="C4" s="39">
        <v>78400</v>
      </c>
      <c r="D4" s="39">
        <v>12500</v>
      </c>
      <c r="E4" s="38">
        <f>B4*Pristalsregulering!$C$7</f>
        <v>37530</v>
      </c>
      <c r="F4" s="39">
        <f>C4*Pristalsregulering!$C$7</f>
        <v>78462.719999999987</v>
      </c>
      <c r="G4" s="40">
        <f>D4*Pristalsregulering!$C$7</f>
        <v>12509.999999999998</v>
      </c>
      <c r="H4" s="39"/>
    </row>
    <row r="5" spans="1:8" x14ac:dyDescent="0.25">
      <c r="A5" s="30">
        <v>2013</v>
      </c>
      <c r="B5" s="38">
        <v>58050</v>
      </c>
      <c r="C5" s="39">
        <v>75200</v>
      </c>
      <c r="D5" s="39">
        <v>0</v>
      </c>
      <c r="E5" s="38">
        <f>B5*Pristalsregulering!$C$7*Pristalsregulering!$C$6</f>
        <v>58967.886599999991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65</v>
      </c>
      <c r="C1" s="68"/>
      <c r="D1" s="69"/>
      <c r="E1" s="70" t="s">
        <v>66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71</v>
      </c>
      <c r="E2" s="21" t="s">
        <v>0</v>
      </c>
      <c r="F2" s="21" t="s">
        <v>1</v>
      </c>
      <c r="G2" s="21" t="s">
        <v>71</v>
      </c>
    </row>
    <row r="3" spans="1:7" s="21" customFormat="1" x14ac:dyDescent="0.25">
      <c r="A3" s="63">
        <v>2015</v>
      </c>
      <c r="B3" s="35">
        <v>41904521.98040919</v>
      </c>
      <c r="C3" s="35">
        <v>4559414.7837999966</v>
      </c>
      <c r="D3" s="37">
        <v>717254.63316666696</v>
      </c>
      <c r="E3" s="32">
        <f>B3*Pristalsregulering!C2*Pristalsregulering!C3*Pristalsregulering!C4*Pristalsregulering!C5*Pristalsregulering!C6*Pristalsregulering!C7</f>
        <v>45621409.711877346</v>
      </c>
      <c r="F3" s="32">
        <v>4677238.1744411597</v>
      </c>
      <c r="G3" s="32">
        <f xml:space="preserve"> D3/Pristalsregulering!$C$8</f>
        <v>719990.59743692726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69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165404</v>
      </c>
      <c r="D3" s="35">
        <v>0</v>
      </c>
      <c r="E3" s="37">
        <v>0</v>
      </c>
      <c r="F3" s="35">
        <f>B3</f>
        <v>0</v>
      </c>
      <c r="G3" s="35">
        <f>C3</f>
        <v>165404</v>
      </c>
      <c r="H3" s="35">
        <f>D3</f>
        <v>0</v>
      </c>
      <c r="I3" s="37">
        <f>E3</f>
        <v>0</v>
      </c>
      <c r="J3" s="39">
        <f>AVERAGE(F3:F5)</f>
        <v>47968.392371999995</v>
      </c>
      <c r="K3" s="39">
        <f>G3</f>
        <v>165404</v>
      </c>
      <c r="L3" s="40">
        <f>AVERAGE(H3:H5)+AVERAGE(I3:I5)</f>
        <v>0</v>
      </c>
      <c r="M3" s="41">
        <f>SUM(J3:L3)</f>
        <v>213372.392372</v>
      </c>
      <c r="N3" s="22"/>
    </row>
    <row r="4" spans="1:14" x14ac:dyDescent="0.25">
      <c r="A4" s="27">
        <v>2014</v>
      </c>
      <c r="B4" s="42">
        <v>94896.58</v>
      </c>
      <c r="C4" s="35">
        <v>69283.12</v>
      </c>
      <c r="D4" s="35">
        <v>0</v>
      </c>
      <c r="E4" s="37">
        <v>0</v>
      </c>
      <c r="F4" s="35">
        <f>IF(B4="","",B4*Pristalsregulering!$C$7)</f>
        <v>94972.497263999991</v>
      </c>
      <c r="G4" s="35">
        <f>IF(C4="","",C4*Pristalsregulering!$C$7)</f>
        <v>69338.546495999995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48171</v>
      </c>
      <c r="C5" s="35">
        <v>87318</v>
      </c>
      <c r="D5" s="35">
        <v>0</v>
      </c>
      <c r="E5" s="37">
        <v>0</v>
      </c>
      <c r="F5" s="35">
        <f>IF(B5="","",B5*Pristalsregulering!$C$7*Pristalsregulering!$C$6)</f>
        <v>48932.679851999987</v>
      </c>
      <c r="G5" s="35">
        <f>IF(C5="","",C5*Pristalsregulering!$C$7*Pristalsregulering!$C$6)</f>
        <v>88698.672215999992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67201.69</v>
      </c>
      <c r="E2" s="39">
        <v>0</v>
      </c>
      <c r="F2" s="39">
        <v>1423298</v>
      </c>
      <c r="G2" s="39">
        <v>0</v>
      </c>
      <c r="H2" s="39">
        <v>1310852</v>
      </c>
      <c r="I2" s="39">
        <v>0</v>
      </c>
      <c r="J2" s="39"/>
      <c r="K2" s="39"/>
      <c r="L2" s="40">
        <v>0</v>
      </c>
      <c r="M2" s="41">
        <f>SUM(B2:L2)</f>
        <v>2817613.06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70</v>
      </c>
      <c r="B2" s="32">
        <v>86669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2017-09-15T20:42:04Z</dcterms:modified>
</cp:coreProperties>
</file>