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9" i="2"/>
  <c r="E15" i="13"/>
  <c r="F11" i="11"/>
  <c r="F40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<sst xmlns="http://schemas.openxmlformats.org/spreadsheetml/2006/main" count="393" uniqueCount="203">
  <si>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</si>
  <si>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</si>
  <si>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</si>
  <si>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</si>
  <si>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</si>
  <si>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</si>
  <si>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</si>
  <si>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</si>
  <si>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</si>
  <si>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</si>
  <si>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</si>
  <si>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</si>
  <si>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</si>
  <si>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</si>
  <si>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</si>
  <si>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</si>
  <si>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</si>
  <si>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</si>
  <si>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</si>
  <si>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</si>
  <si>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</si>
  <si>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</si>
  <si>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</si>
  <si>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</si>
  <si>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</si>
  <si>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</si>
  <si>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</si>
  <si>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</si>
  <si>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</si>
  <si>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</si>
  <si>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</si>
  <si>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</si>
  <si>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</si>
  <si>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</si>
  <si>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</si>
  <si>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</si>
  <si>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</si>
  <si>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</si>
  <si>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</si>
  <si>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</si>
  <si>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</si>
  <si>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</si>
  <si>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</si>
  <si>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</si>
  <si>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</si>
  <si>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</si>
  <si>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</si>
  <si>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</si>
  <si>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</si>
  <si>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</si>
  <si>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</si>
  <si>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</si>
  <si>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</si>
  <si>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</si>
  <si>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</si>
  <si>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</si>
  <si>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</si>
  <si>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</si>
  <si>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</si>
  <si>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</si>
  <si>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</si>
  <si>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</si>
  <si>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</si>
  <si>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</si>
  <si>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</si>
  <si>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</si>
  <si>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</si>
  <si>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</si>
  <si>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</si>
  <si>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</si>
  <si>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</si>
  <si>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</si>
  <si>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</si>
  <si>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</si>
  <si>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</si>
  <si>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</si>
  <si>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</si>
  <si>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</si>
  <si>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</si>
  <si>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</si>
  <si>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</si>
  <si>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</si>
  <si>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</si>
  <si>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</si>
  <si>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</si>
  <si>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</si>
  <si>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</si>
  <si>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</si>
  <si>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</si>
  <si>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</si>
  <si>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</si>
  <si>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</si>
  <si>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</si>
  <si>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</si>
  <si>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</si>
  <si>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</si>
  <si>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</si>
  <si>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</si>
  <si>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</si>
  <si>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</si>
  <si>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</si>
  <si>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</si>
  <si>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</si>
  <si>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</si>
  <si>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</si>
  <si>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</si>
  <si>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</si>
  <si>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</si>
  <si>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</si>
  <si>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</si>
  <si>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</si>
  <si>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</si>
  <si>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</si>
  <si>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</si>
  <si>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</si>
  <si>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</si>
  <si>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</si>
  <si>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</si>
  <si>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</si>
  <si>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</si>
  <si>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</si>
  <si>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</si>
  <si>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</si>
  <si>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</si>
  <si>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</si>
  <si>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</si>
  <si>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</si>
  <si>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</si>
  <si>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</si>
  <si>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</si>
  <si>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</si>
  <si>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</si>
  <si>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</si>
  <si>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</si>
  <si>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</si>
  <si>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</si>
  <si>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</si>
  <si>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</si>
  <si>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</si>
  <si>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</si>
  <si>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</si>
  <si>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</si>
  <si>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</si>
  <si>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</si>
  <si>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</si>
  <si>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</si>
  <si>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SRO</t>
  </si>
  <si>
    <t>Sand- og fedtfang, SRO</t>
  </si>
  <si>
    <t>Forklaring, SRO</t>
  </si>
  <si>
    <t>Beluftningstanke, SRO</t>
  </si>
  <si>
    <t>Efterbehandlingsanlæg (sandfilter), SRO</t>
  </si>
  <si>
    <t>Rådnetanke, slam, Mek/EL</t>
  </si>
  <si>
    <t>Rådnetanke, slam, SRO</t>
  </si>
  <si>
    <t>Gasdisponering, SRO</t>
  </si>
  <si>
    <t>Slutafvanding, slam - højteknologisk (centrifuger),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</si>
  <si>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</si>
  <si>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</si>
  <si>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</si>
  <si>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</si>
  <si>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</si>
  <si>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</si>
  <si>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</si>
  <si>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</si>
  <si>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</si>
  <si>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</si>
  <si>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</si>
  <si>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</si>
  <si>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</si>
  <si>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</si>
  <si>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</si>
  <si>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Pumpeinstallation Miljøklasse A (100-300 l/s) - Mek/EL</t>
  </si>
  <si>
    <t>Pumpeinstallation Miljøklasse A (100-300 l/s) - SRO</t>
  </si>
  <si>
    <t>Forsinkelsesbassiner, lukkede uden automatisk rensning og SRO Miljøklasse B (mindre end 1.000 m3)</t>
  </si>
  <si>
    <t>Jordbassin Klasse B</t>
  </si>
  <si>
    <t>Indløb-/udløbsarrangement</t>
  </si>
  <si>
    <t>Værksteder, garager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</si>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</sst>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2009176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1693000</v>
      </c>
      <c r="H10" s="23" t="s">
        <v>4</v>
      </c>
      <c r="I10" s="2"/>
    </row>
    <row r="11" spans="1:9" x14ac:dyDescent="0.25">
      <c r="A11" s="2"/>
      <c r="B11" s="96" t="s">
        <v>193</v>
      </c>
      <c r="C11" s="97"/>
      <c r="D11" s="97"/>
      <c r="E11" s="97"/>
      <c r="F11" s="98"/>
      <c r="G11" s="21">
        <f>G9-G10</f>
        <v>316176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8670640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10150000</v>
      </c>
      <c r="H16" s="23" t="s">
        <v>4</v>
      </c>
      <c r="I16" s="2"/>
    </row>
    <row r="17" spans="1:9" x14ac:dyDescent="0.25">
      <c r="A17" s="2"/>
      <c r="B17" s="96" t="s">
        <v>194</v>
      </c>
      <c r="C17" s="97"/>
      <c r="D17" s="97"/>
      <c r="E17" s="97"/>
      <c r="F17" s="98"/>
      <c r="G17" s="21">
        <f>G15-G16</f>
        <v>-1479360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167756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275000</v>
      </c>
      <c r="H22" s="23" t="s">
        <v>4</v>
      </c>
      <c r="I22" s="2"/>
    </row>
    <row r="23" spans="1:9" x14ac:dyDescent="0.25">
      <c r="A23" s="2"/>
      <c r="B23" s="96" t="s">
        <v>195</v>
      </c>
      <c r="C23" s="97"/>
      <c r="D23" s="97"/>
      <c r="E23" s="97"/>
      <c r="F23" s="98"/>
      <c r="G23" s="21">
        <f>G21-G22</f>
        <v>-107244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2016'!F41</f>
        <v>838130.1166666667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483333.33333333331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354796.78333333338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136342939.40197647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51099801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13772214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7968898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1312233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74153146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5399028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111250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5510278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-27067756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0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-6446721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-33514477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46148947</v>
      </c>
      <c r="F28" s="38" t="s">
        <v>4</v>
      </c>
      <c r="G28" s="1">
        <f>IF(E28&lt;0,0,-E28)</f>
        <v>-46148947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25559069.401976466</v>
      </c>
      <c r="F30" s="38" t="s">
        <v>4</v>
      </c>
      <c r="G30" s="18">
        <f>-$E$30</f>
        <v>-25559069.401976466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60229069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4405854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64634923</v>
      </c>
      <c r="F35" s="38" t="s">
        <v>4</v>
      </c>
      <c r="G35" s="18">
        <f>-E35</f>
        <v>-64634923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190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202</v>
      </c>
      <c r="C16" s="90"/>
      <c r="D16" s="90"/>
      <c r="E16" s="91"/>
      <c r="F16" s="113" t="s">
        <v>186</v>
      </c>
      <c r="G16" s="113"/>
      <c r="H16" s="2"/>
    </row>
    <row r="17" spans="1:8" x14ac:dyDescent="0.25">
      <c r="A17" s="2"/>
      <c r="B17" s="86" t="s">
        <v>198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188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197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113060007.72364998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1637460.1972318199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268875.14158450009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200</v>
      </c>
      <c r="C12" s="49"/>
      <c r="D12" s="50"/>
      <c r="E12" s="12">
        <f>'Fane 5. Individuelt eff.krav'!G10</f>
        <v>-2521204.8005242757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1939134.3661324286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1918906.7278113058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2049320.0836397917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191</v>
      </c>
      <c r="C22" s="94"/>
      <c r="D22" s="95"/>
      <c r="E22" s="18">
        <f>SUM(E9,E11:E17,E19)-SUM(E20:E21)</f>
        <v>108778585.61939153</v>
      </c>
      <c r="F22" s="19" t="s">
        <v>4</v>
      </c>
      <c r="G22" s="18">
        <f>E22</f>
        <v>108778585.61939153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-5373080.4955908284</v>
      </c>
      <c r="F24" s="19" t="s">
        <v>4</v>
      </c>
      <c r="G24" s="18">
        <f>E24</f>
        <v>-5373080.4955908284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316176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-1479360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-107244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354796.78333333338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-915631.21666666656</v>
      </c>
      <c r="F31" s="19" t="s">
        <v>4</v>
      </c>
      <c r="G31" s="18">
        <f>E31</f>
        <v>-915631.21666666656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102489873.90713403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108778585.61939153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1939696.2072456058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1903625.2483393517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1882565.0680990911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2046921.2884200183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191</v>
      </c>
      <c r="C14" s="94"/>
      <c r="D14" s="95"/>
      <c r="E14" s="18">
        <f>$E$9+$E$11-$E$12-$E$13</f>
        <v>106752724.51121177</v>
      </c>
      <c r="F14" s="19" t="s">
        <v>4</v>
      </c>
      <c r="G14" s="18">
        <f>E14</f>
        <v>106752724.51121177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-5373080.4955908284</v>
      </c>
      <c r="F16" s="19" t="s">
        <v>4</v>
      </c>
      <c r="G16" s="18">
        <f>E16</f>
        <v>-5373080.4955908284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101379644.01562095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29015525.036434557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82407022.489983603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1637460.1972318199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113060007.72364998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178</v>
      </c>
      <c r="C11" s="106"/>
      <c r="D11" s="106"/>
      <c r="E11" s="56">
        <v>38165.4182</v>
      </c>
      <c r="F11" s="23" t="s">
        <v>4</v>
      </c>
      <c r="G11" s="27">
        <v>46515</v>
      </c>
      <c r="H11" s="23" t="s">
        <v>4</v>
      </c>
      <c r="I11" s="2"/>
    </row>
    <row r="12" spans="1:9" x14ac:dyDescent="0.25">
      <c r="A12" s="2"/>
      <c r="B12" s="105" t="s">
        <v>179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180</v>
      </c>
      <c r="C13" s="106"/>
      <c r="D13" s="106"/>
      <c r="E13" s="56">
        <v>16200.204399999999</v>
      </c>
      <c r="F13" s="23" t="s">
        <v>4</v>
      </c>
      <c r="G13" s="27">
        <v>57630</v>
      </c>
      <c r="H13" s="23" t="s">
        <v>4</v>
      </c>
      <c r="I13" s="2"/>
    </row>
    <row r="14" spans="1:9" x14ac:dyDescent="0.25">
      <c r="A14" s="2"/>
      <c r="B14" s="105" t="s">
        <v>181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182</v>
      </c>
      <c r="C15" s="106"/>
      <c r="D15" s="106"/>
      <c r="E15" s="56">
        <v>1219055.9172</v>
      </c>
      <c r="F15" s="23" t="s">
        <v>4</v>
      </c>
      <c r="G15" s="27">
        <v>1263952</v>
      </c>
      <c r="H15" s="23" t="s">
        <v>4</v>
      </c>
      <c r="I15" s="2"/>
    </row>
    <row r="16" spans="1:9" x14ac:dyDescent="0.25">
      <c r="A16" s="2"/>
      <c r="B16" s="105" t="s">
        <v>183</v>
      </c>
      <c r="C16" s="106"/>
      <c r="D16" s="106"/>
      <c r="E16" s="56">
        <v>343503.70679999999</v>
      </c>
      <c r="F16" s="23" t="s">
        <v>4</v>
      </c>
      <c r="G16" s="27">
        <v>513079</v>
      </c>
      <c r="H16" s="23" t="s">
        <v>4</v>
      </c>
      <c r="I16" s="2"/>
    </row>
    <row r="17" spans="1:9" x14ac:dyDescent="0.25">
      <c r="A17" s="2"/>
      <c r="B17" s="105" t="s">
        <v>184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264250.75340000005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268875.14158450009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111422547.52641816</v>
      </c>
      <c r="H9" s="23" t="s">
        <v>4</v>
      </c>
      <c r="I9" s="2"/>
    </row>
    <row r="10" spans="1:9" x14ac:dyDescent="0.25">
      <c r="A10" s="2"/>
      <c r="B10" s="51" t="s">
        <v>200</v>
      </c>
      <c r="C10" s="49"/>
      <c r="D10" s="49"/>
      <c r="E10" s="49"/>
      <c r="F10" s="50"/>
      <c r="G10" s="12">
        <v>-2521204.8005242757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1.7317540544410117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1918906.7278113058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29015525.036434557</v>
      </c>
      <c r="H9" s="23" t="s">
        <v>4</v>
      </c>
      <c r="I9" s="2"/>
    </row>
    <row r="10" spans="1:9" x14ac:dyDescent="0.25">
      <c r="A10" s="2"/>
      <c r="B10" s="52" t="s">
        <v>199</v>
      </c>
      <c r="C10" s="53"/>
      <c r="D10" s="53"/>
      <c r="E10" s="53"/>
      <c r="F10" s="54"/>
      <c r="G10" s="12">
        <v>-581293.99446069112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578636.60170416825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82407022.489983603</v>
      </c>
      <c r="H13" s="23" t="s">
        <v>4</v>
      </c>
      <c r="I13" s="2"/>
    </row>
    <row r="14" spans="1:9" x14ac:dyDescent="0.25">
      <c r="A14" s="2"/>
      <c r="B14" s="51" t="s">
        <v>201</v>
      </c>
      <c r="C14" s="49"/>
      <c r="D14" s="49"/>
      <c r="E14" s="49"/>
      <c r="F14" s="50"/>
      <c r="G14" s="12">
        <v>-746617.32413603424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1470683.4819356233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2049320.0836397917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-51599164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-35479922.513227515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-16119241.486772485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-5373080.4955908284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55000</v>
      </c>
      <c r="F10" s="12">
        <f>E10/D10</f>
        <v>5500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55000</v>
      </c>
      <c r="F11" s="12">
        <f t="shared" ref="F11:F40" si="0">E11/D11</f>
        <v>5500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20000</v>
      </c>
      <c r="F12" s="12">
        <f t="shared" si="0"/>
        <v>2000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10</v>
      </c>
      <c r="E13" s="27">
        <v>45000</v>
      </c>
      <c r="F13" s="12">
        <f t="shared" si="0"/>
        <v>4500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40000</v>
      </c>
      <c r="F14" s="12">
        <f t="shared" si="0"/>
        <v>4000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43577</v>
      </c>
      <c r="F15" s="12">
        <f t="shared" si="0"/>
        <v>2178.85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80214</v>
      </c>
      <c r="F16" s="12">
        <f t="shared" si="0"/>
        <v>8021.4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35000</v>
      </c>
      <c r="F17" s="12">
        <f t="shared" si="0"/>
        <v>3500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10</v>
      </c>
      <c r="E18" s="27">
        <v>337433</v>
      </c>
      <c r="F18" s="12">
        <f t="shared" si="0"/>
        <v>33743.300000000003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3013703</v>
      </c>
      <c r="F19" s="12">
        <f t="shared" si="0"/>
        <v>40182.706666666665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11116500</v>
      </c>
      <c r="F20" s="12">
        <f t="shared" si="0"/>
        <v>148220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75</v>
      </c>
      <c r="E21" s="27">
        <v>2948388</v>
      </c>
      <c r="F21" s="12">
        <f t="shared" si="0"/>
        <v>39311.839999999997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75</v>
      </c>
      <c r="E22" s="27">
        <v>877948</v>
      </c>
      <c r="F22" s="12">
        <f t="shared" si="0"/>
        <v>11705.973333333333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75</v>
      </c>
      <c r="E23" s="27">
        <v>574976</v>
      </c>
      <c r="F23" s="12">
        <f t="shared" si="0"/>
        <v>7666.3466666666664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75</v>
      </c>
      <c r="E24" s="27">
        <v>1556162</v>
      </c>
      <c r="F24" s="12">
        <f t="shared" si="0"/>
        <v>20748.826666666668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75</v>
      </c>
      <c r="E25" s="27">
        <v>4452475</v>
      </c>
      <c r="F25" s="12">
        <f t="shared" si="0"/>
        <v>59366.333333333336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75</v>
      </c>
      <c r="E26" s="27">
        <v>2453028</v>
      </c>
      <c r="F26" s="12">
        <f t="shared" si="0"/>
        <v>32707.040000000001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30</v>
      </c>
      <c r="E27" s="27">
        <v>144515</v>
      </c>
      <c r="F27" s="12">
        <f t="shared" si="0"/>
        <v>4817.166666666667</v>
      </c>
      <c r="G27" s="23" t="s">
        <v>4</v>
      </c>
      <c r="H27" s="2"/>
    </row>
    <row r="28" spans="1:8" ht="26.25" x14ac:dyDescent="0.25">
      <c r="A28" s="2"/>
      <c r="B28" s="47" t="s">
        <v>164</v>
      </c>
      <c r="C28" s="41">
        <v>2016</v>
      </c>
      <c r="D28" s="28">
        <v>50</v>
      </c>
      <c r="E28" s="27">
        <v>283030</v>
      </c>
      <c r="F28" s="12">
        <f t="shared" si="0"/>
        <v>5660.6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20</v>
      </c>
      <c r="E29" s="27">
        <v>224638</v>
      </c>
      <c r="F29" s="12">
        <f t="shared" si="0"/>
        <v>11231.9</v>
      </c>
      <c r="G29" s="23" t="s">
        <v>4</v>
      </c>
      <c r="H29" s="2"/>
    </row>
    <row r="30" spans="1:8" x14ac:dyDescent="0.25">
      <c r="A30" s="2"/>
      <c r="B30" s="47" t="s">
        <v>166</v>
      </c>
      <c r="C30" s="41">
        <v>2016</v>
      </c>
      <c r="D30" s="28">
        <v>10</v>
      </c>
      <c r="E30" s="27">
        <v>48905</v>
      </c>
      <c r="F30" s="12">
        <f t="shared" si="0"/>
        <v>4890.5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50</v>
      </c>
      <c r="E31" s="27">
        <v>898728</v>
      </c>
      <c r="F31" s="12">
        <f t="shared" si="0"/>
        <v>17974.560000000001</v>
      </c>
      <c r="G31" s="23" t="s">
        <v>4</v>
      </c>
      <c r="H31" s="2"/>
    </row>
    <row r="32" spans="1:8" ht="26.25" x14ac:dyDescent="0.25">
      <c r="A32" s="2"/>
      <c r="B32" s="47" t="s">
        <v>168</v>
      </c>
      <c r="C32" s="41">
        <v>2016</v>
      </c>
      <c r="D32" s="28">
        <v>20</v>
      </c>
      <c r="E32" s="27">
        <v>1813248</v>
      </c>
      <c r="F32" s="12">
        <f t="shared" si="0"/>
        <v>90662.399999999994</v>
      </c>
      <c r="G32" s="23" t="s">
        <v>4</v>
      </c>
      <c r="H32" s="2"/>
    </row>
    <row r="33" spans="1:8" x14ac:dyDescent="0.25">
      <c r="A33" s="2"/>
      <c r="B33" s="47" t="s">
        <v>169</v>
      </c>
      <c r="C33" s="41">
        <v>2016</v>
      </c>
      <c r="D33" s="28">
        <v>10</v>
      </c>
      <c r="E33" s="27">
        <v>729921</v>
      </c>
      <c r="F33" s="12">
        <f t="shared" si="0"/>
        <v>72992.100000000006</v>
      </c>
      <c r="G33" s="23" t="s">
        <v>4</v>
      </c>
      <c r="H33" s="2"/>
    </row>
    <row r="34" spans="1:8" ht="26.25" x14ac:dyDescent="0.25">
      <c r="A34" s="2"/>
      <c r="B34" s="47" t="s">
        <v>170</v>
      </c>
      <c r="C34" s="41">
        <v>2016</v>
      </c>
      <c r="D34" s="28">
        <v>20</v>
      </c>
      <c r="E34" s="27">
        <v>181010</v>
      </c>
      <c r="F34" s="12">
        <f t="shared" si="0"/>
        <v>9050.5</v>
      </c>
      <c r="G34" s="23" t="s">
        <v>4</v>
      </c>
      <c r="H34" s="2"/>
    </row>
    <row r="35" spans="1:8" ht="26.25" x14ac:dyDescent="0.25">
      <c r="A35" s="2"/>
      <c r="B35" s="47" t="s">
        <v>171</v>
      </c>
      <c r="C35" s="41">
        <v>2016</v>
      </c>
      <c r="D35" s="28">
        <v>10</v>
      </c>
      <c r="E35" s="27">
        <v>98393</v>
      </c>
      <c r="F35" s="12">
        <f t="shared" si="0"/>
        <v>9839.2999999999993</v>
      </c>
      <c r="G35" s="23" t="s">
        <v>4</v>
      </c>
      <c r="H35" s="2"/>
    </row>
    <row r="36" spans="1:8" ht="39" x14ac:dyDescent="0.25">
      <c r="A36" s="2"/>
      <c r="B36" s="47" t="s">
        <v>172</v>
      </c>
      <c r="C36" s="41">
        <v>2016</v>
      </c>
      <c r="D36" s="28">
        <v>50</v>
      </c>
      <c r="E36" s="27">
        <v>632747</v>
      </c>
      <c r="F36" s="12">
        <f t="shared" si="0"/>
        <v>12654.94</v>
      </c>
      <c r="G36" s="23" t="s">
        <v>4</v>
      </c>
      <c r="H36" s="2"/>
    </row>
    <row r="37" spans="1:8" x14ac:dyDescent="0.25">
      <c r="A37" s="2"/>
      <c r="B37" s="47" t="s">
        <v>173</v>
      </c>
      <c r="C37" s="41">
        <v>2016</v>
      </c>
      <c r="D37" s="28">
        <v>50</v>
      </c>
      <c r="E37" s="27">
        <v>1199770</v>
      </c>
      <c r="F37" s="12">
        <f t="shared" si="0"/>
        <v>23995.4</v>
      </c>
      <c r="G37" s="23" t="s">
        <v>4</v>
      </c>
      <c r="H37" s="2"/>
    </row>
    <row r="38" spans="1:8" x14ac:dyDescent="0.25">
      <c r="A38" s="2"/>
      <c r="B38" s="47" t="s">
        <v>174</v>
      </c>
      <c r="C38" s="41">
        <v>2016</v>
      </c>
      <c r="D38" s="28">
        <v>75</v>
      </c>
      <c r="E38" s="27">
        <v>199693</v>
      </c>
      <c r="F38" s="12">
        <f t="shared" si="0"/>
        <v>2662.5733333333333</v>
      </c>
      <c r="G38" s="23" t="s">
        <v>4</v>
      </c>
      <c r="H38" s="2"/>
    </row>
    <row r="39" spans="1:8" x14ac:dyDescent="0.25">
      <c r="A39" s="2"/>
      <c r="B39" s="47" t="s">
        <v>175</v>
      </c>
      <c r="C39" s="41">
        <v>2016</v>
      </c>
      <c r="D39" s="28">
        <v>75</v>
      </c>
      <c r="E39" s="27">
        <v>58617</v>
      </c>
      <c r="F39" s="12">
        <f t="shared" si="0"/>
        <v>781.56</v>
      </c>
      <c r="G39" s="23" t="s">
        <v>4</v>
      </c>
      <c r="H39" s="2"/>
    </row>
    <row r="40" spans="1:8" x14ac:dyDescent="0.25">
      <c r="A40" s="2"/>
      <c r="B40" s="47" t="s">
        <v>176</v>
      </c>
      <c r="C40" s="41">
        <v>2016</v>
      </c>
      <c r="D40" s="28">
        <v>5</v>
      </c>
      <c r="E40" s="27">
        <v>710320</v>
      </c>
      <c r="F40" s="12">
        <f t="shared" si="0"/>
        <v>142064</v>
      </c>
      <c r="G40" s="23" t="s">
        <v>4</v>
      </c>
      <c r="H40" s="2"/>
    </row>
    <row r="41" spans="1:8" x14ac:dyDescent="0.25">
      <c r="A41" s="2"/>
      <c r="B41" s="96" t="s">
        <v>76</v>
      </c>
      <c r="C41" s="97"/>
      <c r="D41" s="97"/>
      <c r="E41" s="98"/>
      <c r="F41" s="21">
        <f>SUM(F10:F40)</f>
        <v>838130.1166666667</v>
      </c>
      <c r="G41" s="22" t="s">
        <v>4</v>
      </c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DFE9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2017-09-29T11:29:59Z</dcterms:modified>
</cp:coreProperties>
</file>