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16" i="11" l="1"/>
  <c r="F15" i="11"/>
  <c r="F14" i="11"/>
  <c r="F13" i="11"/>
  <c r="F12" i="11"/>
  <c r="F11" i="21" l="1"/>
  <c r="F12" i="21" s="1"/>
  <c r="G22" i="22" s="1"/>
  <c r="D11" i="21"/>
  <c r="D12" i="21" s="1"/>
  <c r="G21" i="22" s="1"/>
  <c r="F11" i="20" l="1"/>
  <c r="F12" i="20" s="1"/>
  <c r="E19" i="22" s="1"/>
  <c r="G19" i="22" s="1"/>
  <c r="D11" i="20"/>
  <c r="D12" i="20" s="1"/>
  <c r="E18" i="22" s="1"/>
  <c r="E24" i="22" l="1"/>
  <c r="G18" i="22"/>
  <c r="E25" i="22"/>
  <c r="E23" i="22"/>
  <c r="G23" i="22" l="1"/>
  <c r="G25" i="22"/>
  <c r="G24" i="22"/>
  <c r="E27" i="22"/>
  <c r="G12" i="7"/>
  <c r="E15" i="13" l="1"/>
  <c r="F11" i="11"/>
  <c r="F17" i="11"/>
  <c r="G30" i="13" l="1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<sst xmlns="http://schemas.openxmlformats.org/spreadsheetml/2006/main" count="310" uniqueCount="154">
  <si>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</si>
  <si>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</si>
  <si>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</si>
  <si>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</si>
  <si>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</si>
  <si>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</si>
  <si>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</si>
  <si>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</si>
  <si>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</si>
  <si>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</si>
  <si>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</si>
  <si>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</si>
  <si>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</si>
  <si>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</si>
  <si>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</si>
  <si>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</si>
  <si>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</si>
  <si>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</si>
  <si>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</si>
  <si>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</si>
  <si>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</si>
  <si>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</si>
  <si>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</si>
  <si>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</si>
  <si>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</si>
  <si>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</si>
  <si>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</si>
  <si>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</si>
  <si>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</si>
  <si>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</si>
  <si>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</si>
  <si>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</si>
  <si>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</si>
  <si>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</si>
  <si>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</si>
  <si>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</si>
  <si>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</si>
  <si>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</si>
  <si>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</si>
  <si>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</si>
  <si>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</si>
  <si>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</si>
  <si>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</si>
  <si>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</si>
  <si>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</si>
  <si>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</si>
  <si>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</si>
  <si>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</si>
  <si>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</si>
  <si>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</si>
  <si>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</si>
  <si>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</si>
  <si>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</si>
  <si>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</si>
  <si>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</si>
  <si>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</si>
  <si>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</si>
  <si>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</si>
  <si>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</si>
  <si>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</si>
  <si>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</si>
  <si>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</si>
  <si>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</si>
  <si>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</si>
  <si>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</si>
  <si>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</si>
  <si>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</si>
  <si>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</si>
  <si>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</si>
  <si>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</si>
  <si>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</si>
  <si>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</si>
  <si>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</si>
  <si>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</si>
  <si>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</si>
  <si>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</si>
  <si>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</si>
  <si>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</si>
  <si>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</si>
  <si>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</si>
  <si>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</si>
  <si>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</si>
  <si>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</si>
  <si>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</si>
  <si>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</si>
  <si>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</si>
  <si>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</si>
  <si>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</si>
  <si>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</si>
  <si>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</si>
  <si>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</si>
  <si>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</si>
  <si>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</si>
  <si>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</si>
  <si>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</si>
  <si>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</si>
  <si>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</si>
  <si>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</si>
  <si>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</si>
  <si>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</si>
  <si>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</si>
  <si>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</si>
  <si>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</si>
  <si>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</si>
  <si>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</si>
  <si>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</si>
  <si>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</si>
  <si>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</si>
  <si>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</si>
  <si>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</si>
  <si>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</si>
  <si>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</si>
  <si>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</si>
  <si>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</si>
  <si>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</si>
  <si>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</si>
  <si>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</si>
  <si>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</si>
  <si>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Nødstrømsanlæg på vandværk</t>
  </si>
  <si>
    <t>Ledningsnet ≤ Ø50 mm</t>
  </si>
  <si>
    <t>Ø 50mm &lt; Ledningsnet ≤ Ø110 mm</t>
  </si>
  <si>
    <t>Ø110 mm &lt; Ledningsnet ≤ Ø 250 mm</t>
  </si>
  <si>
    <t>Ventiler på ledningsnet ≤ Ø50 mm</t>
  </si>
  <si>
    <t>Pumpestation (inkl. evt. hydrofor)/trykforøger, Mek./EL</t>
  </si>
  <si>
    <t>Afregningsmålere, elektroniske ≤ Ø 110mm (Qn 10)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</si>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</sst>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27990921.915084142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9093080.3438133486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8904454.338134896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10297442.474097492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-356117.37707537157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-156319.43489678128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-2060534.3130900003</v>
      </c>
      <c r="F15" s="8" t="s">
        <v>4</v>
      </c>
      <c r="G15" s="47">
        <f>E15*(1+E30/100)</f>
        <v>-2096593.6635690755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-989663.31473333342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1145947.0410131738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-36059.350479075008</v>
      </c>
      <c r="F23" s="8" t="s">
        <v>4</v>
      </c>
      <c r="G23" s="41">
        <f>SUM(G10:G15,G18:G22)*$E$30/100</f>
        <v>449504.06690882891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-335348.91894671047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524637.37654320989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25894328.251515068</v>
      </c>
      <c r="F27" s="38" t="s">
        <v>4</v>
      </c>
      <c r="G27" s="51">
        <f>SUM(G10:G26)</f>
        <v>26481022.931289677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8936688.2985880561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8751306.4748254493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10120336.583879599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27808331.357293107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3">
        <v>87786.140199999994</v>
      </c>
      <c r="F10" s="17" t="s">
        <v>4</v>
      </c>
      <c r="G10" s="21">
        <v>90329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3">
        <v>942108.33239999996</v>
      </c>
      <c r="F12" s="17" t="s">
        <v>4</v>
      </c>
      <c r="G12" s="21">
        <v>80000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3">
        <v>32399.4126</v>
      </c>
      <c r="F13" s="17" t="s">
        <v>4</v>
      </c>
      <c r="G13" s="21">
        <v>44222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3">
        <v>8931126.2628000006</v>
      </c>
      <c r="F14" s="17" t="s">
        <v>4</v>
      </c>
      <c r="G14" s="21">
        <v>7579672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134</v>
      </c>
      <c r="C18" s="97"/>
      <c r="D18" s="97"/>
      <c r="E18" s="53">
        <v>0</v>
      </c>
      <c r="F18" s="17" t="s">
        <v>4</v>
      </c>
      <c r="G18" s="21">
        <v>174102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-2025095.148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-2060534.3130900003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5251897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3677984.8703703703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4">
        <f>G9-G10</f>
        <v>1573912.1296296297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524637.37654320989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x14ac:dyDescent="0.25">
      <c r="A10" s="2"/>
      <c r="B10" s="42" t="s">
        <v>118</v>
      </c>
      <c r="C10" s="28">
        <v>2016</v>
      </c>
      <c r="D10" s="22">
        <v>25</v>
      </c>
      <c r="E10" s="21">
        <v>365434.18</v>
      </c>
      <c r="F10" s="9">
        <f>E10/D10</f>
        <v>14617.367200000001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47503.199999999997</v>
      </c>
      <c r="F11" s="9">
        <f t="shared" ref="F11:F17" si="0">E11/D11</f>
        <v>633.37599999999998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4472255.26</v>
      </c>
      <c r="F12" s="9">
        <f t="shared" si="0"/>
        <v>59630.070133333327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2833006.37</v>
      </c>
      <c r="F13" s="9">
        <f t="shared" si="0"/>
        <v>37773.418266666667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505850</v>
      </c>
      <c r="F14" s="9">
        <f t="shared" si="0"/>
        <v>6744.666666666667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25</v>
      </c>
      <c r="E15" s="21">
        <v>223834.4</v>
      </c>
      <c r="F15" s="9">
        <f t="shared" si="0"/>
        <v>8953.3760000000002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10</v>
      </c>
      <c r="E16" s="21">
        <v>2137054.21</v>
      </c>
      <c r="F16" s="9">
        <f t="shared" si="0"/>
        <v>213705.421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5</v>
      </c>
      <c r="E17" s="21">
        <v>252021.45</v>
      </c>
      <c r="F17" s="9">
        <f t="shared" si="0"/>
        <v>50404.29</v>
      </c>
      <c r="G17" s="17" t="s">
        <v>4</v>
      </c>
      <c r="H17" s="2"/>
    </row>
    <row r="18" spans="1:8" x14ac:dyDescent="0.25">
      <c r="A18" s="2"/>
      <c r="B18" s="91" t="s">
        <v>54</v>
      </c>
      <c r="C18" s="92"/>
      <c r="D18" s="92"/>
      <c r="E18" s="93"/>
      <c r="F18" s="15">
        <f>SUM(F10:F17)</f>
        <v>392461.98526666668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7914406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8973000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-1058594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46250.69999999999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244000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-197749.30000000002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342468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250000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92468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2016'!F18</f>
        <v>392461.98526666668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218250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174211.98526666668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27627213.041013174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5956899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1723467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235885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449833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8366084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1102500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12000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1114500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-244182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-5864758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-3371644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-9480584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47</v>
      </c>
      <c r="C32" s="103"/>
      <c r="D32" s="104"/>
      <c r="E32" s="21">
        <v>26481266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26481266</v>
      </c>
      <c r="F35" s="25" t="s">
        <v>4</v>
      </c>
      <c r="G35" s="12">
        <f>-E35</f>
        <v>-26481266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1145947.0410131738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140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1" t="s">
        <v>136</v>
      </c>
      <c r="G16" s="101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2017-10-13T12:00:28Z</dcterms:modified>
</cp:coreProperties>
</file>