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20" i="19" l="1"/>
  <c r="G21" i="19" s="1"/>
  <c r="E15" i="22" s="1"/>
  <c r="G15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E23" i="22"/>
  <c r="G18" i="22"/>
  <c r="G23" i="22" l="1"/>
  <c r="G25" i="22"/>
  <c r="G24" i="22"/>
  <c r="E27" i="22"/>
  <c r="G12" i="7"/>
  <c r="E15" i="13" l="1"/>
  <c r="F11" i="11"/>
  <c r="F15" i="11"/>
  <c r="G30" i="13" l="1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<sst xmlns="http://schemas.openxmlformats.org/spreadsheetml/2006/main" count="309" uniqueCount="153">
  <si>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</si>
  <si>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</si>
  <si>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</si>
  <si>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</si>
  <si>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</si>
  <si>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</si>
  <si>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</si>
  <si>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</si>
  <si>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</si>
  <si>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</si>
  <si>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</si>
  <si>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</si>
  <si>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</si>
  <si>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</si>
  <si>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</si>
  <si>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</si>
  <si>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</si>
  <si>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</si>
  <si>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</si>
  <si>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</si>
  <si>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</si>
  <si>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</si>
  <si>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</si>
  <si>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</si>
  <si>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</si>
  <si>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</si>
  <si>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</si>
  <si>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</si>
  <si>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</si>
  <si>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</si>
  <si>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</si>
  <si>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</si>
  <si>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</si>
  <si>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</si>
  <si>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</si>
  <si>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</si>
  <si>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</si>
  <si>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</si>
  <si>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</si>
  <si>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</si>
  <si>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</si>
  <si>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</si>
  <si>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</si>
  <si>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</si>
  <si>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</si>
  <si>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</si>
  <si>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</si>
  <si>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</si>
  <si>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</si>
  <si>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</si>
  <si>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</si>
  <si>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</si>
  <si>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</si>
  <si>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</si>
  <si>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</si>
  <si>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</si>
  <si>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</si>
  <si>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</si>
  <si>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</si>
  <si>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</si>
  <si>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</si>
  <si>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</si>
  <si>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</si>
  <si>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</si>
  <si>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</si>
  <si>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</si>
  <si>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</si>
  <si>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</si>
  <si>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</si>
  <si>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</si>
  <si>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</si>
  <si>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</si>
  <si>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</si>
  <si>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</si>
  <si>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</si>
  <si>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</si>
  <si>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</si>
  <si>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</si>
  <si>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</si>
  <si>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</si>
  <si>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</si>
  <si>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</si>
  <si>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</si>
  <si>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</si>
  <si>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</si>
  <si>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</si>
  <si>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</si>
  <si>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</si>
  <si>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</si>
  <si>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</si>
  <si>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</si>
  <si>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</si>
  <si>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</si>
  <si>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</si>
  <si>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</si>
  <si>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</si>
  <si>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</si>
  <si>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</si>
  <si>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</si>
  <si>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</si>
  <si>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</si>
  <si>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</si>
  <si>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</si>
  <si>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</si>
  <si>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</si>
  <si>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</si>
  <si>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</si>
  <si>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</si>
  <si>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</si>
  <si>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</si>
  <si>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</si>
  <si>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</si>
  <si>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</si>
  <si>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</si>
  <si>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</si>
  <si>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</si>
  <si>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</si>
  <si>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</si>
  <si>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SRO-brønd/kvarterbrønd/sektionsbrønd, SRO</t>
  </si>
  <si>
    <t>Arbejdsplads</t>
  </si>
  <si>
    <t>Afregningsmålere, mekaniske</t>
  </si>
  <si>
    <t>Ventiler på ledningsnet ≤ Ø50 mm</t>
  </si>
  <si>
    <t>Ledningsnet ≤ Ø50 mm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</si>
  <si>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</si>
  <si>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</si>
  <si>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</si>
  <si>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</si>
  <si>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</si>
  <si>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</si>
  <si>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</si>
  <si>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</si>
  <si>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</si>
  <si>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</si>
  <si>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Akkumuleret restskat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</si>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</sst>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  <numFmt numFmtId="171" formatCode="_-* #,##0.00_-;\-* #,##0.00_-;_-* &quot;-&quot;??_-;_-@_-"/>
    <numFmt numFmtId="172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7" fontId="14" fillId="0" borderId="0"/>
    <xf numFmtId="3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6" fontId="31" fillId="0" borderId="21" applyFill="0" applyAlignment="0" applyProtection="0"/>
    <xf numFmtId="168" fontId="31" fillId="0" borderId="21" applyFill="0" applyAlignment="0" applyProtection="0"/>
    <xf numFmtId="169" fontId="31" fillId="0" borderId="21" applyFill="0" applyAlignment="0" applyProtection="0"/>
    <xf numFmtId="43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7" fontId="14" fillId="0" borderId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4" fillId="64" borderId="28" applyNumberFormat="0" applyFont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43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2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13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8" fillId="9" borderId="3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23742184.504845567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6376544.3127555223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4715774.5423810557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13390783.29592183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-496917.73741591012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-266609.04474253528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omk.'!G21</f>
        <v>538502.47859100031</v>
      </c>
      <c r="F15" s="8" t="s">
        <v>4</v>
      </c>
      <c r="G15" s="47">
        <f>E15*(1+E30/100)</f>
        <v>547926.27196634281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-574302.10500000091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4264039.810878884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9423.7933753425059</v>
      </c>
      <c r="F23" s="8" t="s">
        <v>4</v>
      </c>
      <c r="G23" s="41">
        <f>SUM(G10:G15,G18:G22)*$E$30/100</f>
        <v>424681.27871516027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-199778.75912925648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-210190.91868510499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173097.58553791884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24290110.776811909</v>
      </c>
      <c r="F27" s="38" t="s">
        <v>4</v>
      </c>
      <c r="G27" s="51">
        <f>SUM(G10:G26)</f>
        <v>28145048.533183903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6266874.0174501445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4634667.8549199561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13160474.983706959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24062016.85607706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43636.548600000002</v>
      </c>
      <c r="F11" s="17" t="s">
        <v>4</v>
      </c>
      <c r="G11" s="21">
        <v>43844.82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0</v>
      </c>
      <c r="F12" s="17" t="s">
        <v>4</v>
      </c>
      <c r="G12" s="21">
        <v>42400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16199.208199999999</v>
      </c>
      <c r="F13" s="17" t="s">
        <v>4</v>
      </c>
      <c r="G13" s="21">
        <v>30699.96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8384468.4862000002</v>
      </c>
      <c r="F14" s="17" t="s">
        <v>4</v>
      </c>
      <c r="G14" s="21">
        <v>7389592.9299999997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4551128.7418</v>
      </c>
      <c r="F16" s="17" t="s">
        <v>4</v>
      </c>
      <c r="G16" s="21">
        <v>4875495.24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133</v>
      </c>
      <c r="C18" s="98"/>
      <c r="D18" s="99"/>
      <c r="E18" s="53">
        <v>0</v>
      </c>
      <c r="F18" s="17" t="s">
        <v>4</v>
      </c>
      <c r="G18" s="21">
        <v>941616</v>
      </c>
      <c r="H18" s="17" t="s">
        <v>4</v>
      </c>
      <c r="I18" s="2"/>
    </row>
    <row r="19" spans="1:9" x14ac:dyDescent="0.25">
      <c r="A19" s="2"/>
      <c r="B19" s="97" t="s">
        <v>132</v>
      </c>
      <c r="C19" s="98"/>
      <c r="D19" s="98"/>
      <c r="E19" s="53">
        <v>0</v>
      </c>
      <c r="F19" s="17" t="s">
        <v>4</v>
      </c>
      <c r="G19" s="21">
        <v>201024.8</v>
      </c>
      <c r="H19" s="17" t="s">
        <v>4</v>
      </c>
      <c r="I19" s="2"/>
    </row>
    <row r="20" spans="1:9" x14ac:dyDescent="0.25">
      <c r="A20" s="2"/>
      <c r="B20" s="91" t="s">
        <v>86</v>
      </c>
      <c r="C20" s="92"/>
      <c r="D20" s="92"/>
      <c r="E20" s="92"/>
      <c r="F20" s="93"/>
      <c r="G20" s="15">
        <f>SUM(G10:G19)-SUM(E10:E19)</f>
        <v>529240.76520000026</v>
      </c>
      <c r="H20" s="16" t="s">
        <v>4</v>
      </c>
      <c r="I20" s="2"/>
    </row>
    <row r="21" spans="1:9" x14ac:dyDescent="0.25">
      <c r="A21" s="2"/>
      <c r="B21" s="91" t="s">
        <v>87</v>
      </c>
      <c r="C21" s="92"/>
      <c r="D21" s="92"/>
      <c r="E21" s="92"/>
      <c r="F21" s="93"/>
      <c r="G21" s="15">
        <f>G20*(1+'Fane 2. Overblik ØR18-19'!E30/100)</f>
        <v>538502.47859100031</v>
      </c>
      <c r="H21" s="16" t="s">
        <v>4</v>
      </c>
      <c r="I21" s="2"/>
    </row>
    <row r="22" spans="1:9" x14ac:dyDescent="0.25">
      <c r="A22" s="2"/>
      <c r="B22" s="19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18"/>
      <c r="C23" s="18"/>
      <c r="D23" s="18"/>
      <c r="E23" s="18"/>
      <c r="F23" s="18"/>
      <c r="G23" s="18"/>
      <c r="H23" s="18"/>
      <c r="I23" s="2"/>
    </row>
    <row r="24" spans="1:9" x14ac:dyDescent="0.25">
      <c r="A24" s="2"/>
      <c r="B24" s="2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1848433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1329140.2433862435</v>
      </c>
      <c r="H10" s="17" t="s">
        <v>4</v>
      </c>
      <c r="I10" s="2"/>
    </row>
    <row r="11" spans="1:9" x14ac:dyDescent="0.25">
      <c r="A11" s="2"/>
      <c r="B11" s="100" t="s">
        <v>41</v>
      </c>
      <c r="C11" s="101"/>
      <c r="D11" s="101"/>
      <c r="E11" s="101"/>
      <c r="F11" s="102"/>
      <c r="G11" s="54">
        <f>G9-G10</f>
        <v>519292.75661375653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173097.58553791884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3" t="s">
        <v>3</v>
      </c>
      <c r="G9" s="103"/>
      <c r="H9" s="2"/>
    </row>
    <row r="10" spans="1:8" x14ac:dyDescent="0.25">
      <c r="A10" s="2"/>
      <c r="B10" s="42" t="s">
        <v>118</v>
      </c>
      <c r="C10" s="28">
        <v>2016</v>
      </c>
      <c r="D10" s="22">
        <v>10</v>
      </c>
      <c r="E10" s="21">
        <v>66838</v>
      </c>
      <c r="F10" s="9">
        <f>E10/D10</f>
        <v>6683.8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</v>
      </c>
      <c r="E11" s="21">
        <v>89498</v>
      </c>
      <c r="F11" s="9">
        <f t="shared" ref="F11:F15" si="0">E11/D11</f>
        <v>17899.599999999999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8</v>
      </c>
      <c r="E12" s="21">
        <v>685269</v>
      </c>
      <c r="F12" s="9">
        <f t="shared" si="0"/>
        <v>85658.625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281502</v>
      </c>
      <c r="F13" s="9">
        <f t="shared" si="0"/>
        <v>3753.36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5735007</v>
      </c>
      <c r="F14" s="9">
        <f t="shared" si="0"/>
        <v>76466.759999999995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94294</v>
      </c>
      <c r="F15" s="9">
        <f t="shared" si="0"/>
        <v>1257.2533333333333</v>
      </c>
      <c r="G15" s="17" t="s">
        <v>4</v>
      </c>
      <c r="H15" s="2"/>
    </row>
    <row r="16" spans="1:8" x14ac:dyDescent="0.25">
      <c r="A16" s="2"/>
      <c r="B16" s="91" t="s">
        <v>54</v>
      </c>
      <c r="C16" s="92"/>
      <c r="D16" s="92"/>
      <c r="E16" s="93"/>
      <c r="F16" s="15">
        <f>SUM(F10:F15)</f>
        <v>191719.39833333332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13387398.949999999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13911000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-523601.05000000075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65982.840000000011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160000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-94017.159999999989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174580.03999999998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160000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14580.039999999979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2016'!F16</f>
        <v>191719.39833333332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162983.33333333334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28736.064999999973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65</v>
      </c>
      <c r="C9" s="108"/>
      <c r="D9" s="108"/>
      <c r="E9" s="108"/>
      <c r="F9" s="109"/>
      <c r="G9" s="20">
        <v>29202385.680878885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2966780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1175498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158425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283917</v>
      </c>
      <c r="F14" s="17" t="s">
        <v>4</v>
      </c>
      <c r="G14" s="10"/>
      <c r="H14" s="30"/>
      <c r="I14" s="2"/>
    </row>
    <row r="15" spans="1:9" x14ac:dyDescent="0.25">
      <c r="A15" s="2"/>
      <c r="B15" s="107" t="s">
        <v>18</v>
      </c>
      <c r="C15" s="108"/>
      <c r="D15" s="109"/>
      <c r="E15" s="12">
        <f>SUM(E11:E14)</f>
        <v>4584620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8000.8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7" t="s">
        <v>22</v>
      </c>
      <c r="C19" s="108"/>
      <c r="D19" s="109"/>
      <c r="E19" s="12">
        <f>SUM(E16:E18)</f>
        <v>8000.8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4" t="s">
        <v>23</v>
      </c>
      <c r="C20" s="105"/>
      <c r="D20" s="106"/>
      <c r="E20" s="21">
        <v>-105416.58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4" t="s">
        <v>24</v>
      </c>
      <c r="C21" s="105"/>
      <c r="D21" s="106"/>
      <c r="E21" s="21">
        <v>-4584620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-312481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4" t="s">
        <v>27</v>
      </c>
      <c r="C24" s="105"/>
      <c r="D24" s="106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4" t="s">
        <v>28</v>
      </c>
      <c r="C25" s="105"/>
      <c r="D25" s="106"/>
      <c r="E25" s="21">
        <v>-531589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4" t="s">
        <v>29</v>
      </c>
      <c r="C26" s="105"/>
      <c r="D26" s="106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7" t="s">
        <v>30</v>
      </c>
      <c r="C27" s="108"/>
      <c r="D27" s="109"/>
      <c r="E27" s="12">
        <f>SUM(E20:E26)</f>
        <v>-5534106.5800000001</v>
      </c>
      <c r="F27" s="25" t="s">
        <v>4</v>
      </c>
      <c r="G27" s="11"/>
      <c r="H27" s="31"/>
      <c r="I27" s="2"/>
    </row>
    <row r="28" spans="1:9" x14ac:dyDescent="0.25">
      <c r="A28" s="2"/>
      <c r="B28" s="107" t="s">
        <v>31</v>
      </c>
      <c r="C28" s="108"/>
      <c r="D28" s="109"/>
      <c r="E28" s="12">
        <f>E15+E19+E27</f>
        <v>-941485.78000000026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7" t="s">
        <v>70</v>
      </c>
      <c r="C30" s="108"/>
      <c r="D30" s="109"/>
      <c r="E30" s="20">
        <v>403499</v>
      </c>
      <c r="F30" s="25" t="s">
        <v>4</v>
      </c>
      <c r="G30" s="12">
        <f>-$E$30</f>
        <v>-403499</v>
      </c>
      <c r="H30" s="25" t="s">
        <v>4</v>
      </c>
      <c r="I30" s="2"/>
    </row>
    <row r="31" spans="1:9" x14ac:dyDescent="0.25">
      <c r="A31" s="2"/>
      <c r="B31" s="110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4" t="s">
        <v>47</v>
      </c>
      <c r="C32" s="105"/>
      <c r="D32" s="106"/>
      <c r="E32" s="21">
        <v>24508417.620000001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4" t="s">
        <v>33</v>
      </c>
      <c r="C34" s="105"/>
      <c r="D34" s="106"/>
      <c r="E34" s="21">
        <v>26429.25</v>
      </c>
      <c r="F34" s="17" t="s">
        <v>4</v>
      </c>
      <c r="G34" s="11"/>
      <c r="H34" s="31"/>
      <c r="I34" s="2"/>
    </row>
    <row r="35" spans="1:9" x14ac:dyDescent="0.25">
      <c r="A35" s="2"/>
      <c r="B35" s="107" t="s">
        <v>34</v>
      </c>
      <c r="C35" s="108"/>
      <c r="D35" s="109"/>
      <c r="E35" s="12">
        <f>SUM(E32:E34)</f>
        <v>24534846.870000001</v>
      </c>
      <c r="F35" s="25" t="s">
        <v>4</v>
      </c>
      <c r="G35" s="12">
        <f>-E35</f>
        <v>-24534846.870000001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4264039.810878884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111" t="s">
        <v>139</v>
      </c>
      <c r="C10" s="112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3" t="s">
        <v>135</v>
      </c>
      <c r="G16" s="103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2017-10-13T12:00:51Z</dcterms:modified>
</cp:coreProperties>
</file>