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D5" i="16"/>
  <c r="E6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<sst xmlns="http://schemas.openxmlformats.org/spreadsheetml/2006/main" count="112" uniqueCount="76">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</sst>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8019516.0270359991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171136.23439999999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94236.963450666663</v>
      </c>
      <c r="C4" t="s">
        <v>11</v>
      </c>
    </row>
    <row r="5" spans="1:3" s="26" customFormat="1" x14ac:dyDescent="0.25">
      <c r="A5" s="3" t="s">
        <v>12</v>
      </c>
      <c r="B5" s="49">
        <f>SUM(B2:B4)</f>
        <v>8284889.2248866661</v>
      </c>
      <c r="C5" s="64" t="s">
        <v>11</v>
      </c>
    </row>
    <row r="6" spans="1:3" x14ac:dyDescent="0.25">
      <c r="A6" s="48" t="s">
        <v>0</v>
      </c>
      <c r="B6" s="39">
        <f>Investeringer!E3</f>
        <v>4415058.6168129798</v>
      </c>
      <c r="C6" s="23" t="s">
        <v>11</v>
      </c>
    </row>
    <row r="7" spans="1:3" x14ac:dyDescent="0.25">
      <c r="A7" s="4" t="s">
        <v>1</v>
      </c>
      <c r="B7" s="36">
        <f>Investeringer!F3</f>
        <v>1964604.6039758793</v>
      </c>
      <c r="C7" t="s">
        <v>11</v>
      </c>
    </row>
    <row r="8" spans="1:3" x14ac:dyDescent="0.25">
      <c r="A8" s="4" t="s">
        <v>2</v>
      </c>
      <c r="B8" s="36">
        <f>Investeringer!G3</f>
        <v>204644.18172388413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239029</v>
      </c>
      <c r="C9" t="s">
        <v>11</v>
      </c>
    </row>
    <row r="10" spans="1:3" s="22" customFormat="1" x14ac:dyDescent="0.25">
      <c r="A10" s="3" t="s">
        <v>48</v>
      </c>
      <c r="B10" s="49">
        <f>SUM(B6:B9)</f>
        <v>6823336.4025127431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11633286</v>
      </c>
      <c r="C11" t="s">
        <v>11</v>
      </c>
    </row>
    <row r="12" spans="1:3" s="22" customFormat="1" x14ac:dyDescent="0.25">
      <c r="A12" s="3" t="s">
        <v>69</v>
      </c>
      <c r="B12" s="49">
        <f>SUM(B11:B11)</f>
        <v>11633286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26741511.627399407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26978220.535532121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70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8325414</v>
      </c>
      <c r="C2" s="50">
        <v>0</v>
      </c>
      <c r="D2" s="50">
        <f>B2+C2</f>
        <v>8325414</v>
      </c>
      <c r="E2" s="51">
        <f>D2</f>
        <v>8325414</v>
      </c>
      <c r="F2" s="50">
        <v>8575408.5868811123</v>
      </c>
      <c r="G2" s="50">
        <v>0</v>
      </c>
      <c r="H2" s="50">
        <f>F2-G2</f>
        <v>8575408.5868811123</v>
      </c>
      <c r="I2" s="50">
        <f>AVERAGEIF(E2:E4,"&lt;&gt;0")</f>
        <v>8019516.0270359991</v>
      </c>
      <c r="J2" s="50">
        <v>6696801.1124852821</v>
      </c>
      <c r="K2" s="40">
        <f>IF(H2&gt;I2,IF(I2&gt;J2,I2,J2),H2)</f>
        <v>8019516.0270359991</v>
      </c>
    </row>
    <row r="3" spans="1:11" s="23" customFormat="1" x14ac:dyDescent="0.25">
      <c r="A3" s="28">
        <v>2014</v>
      </c>
      <c r="B3" s="50">
        <v>7440483</v>
      </c>
      <c r="C3" s="50"/>
      <c r="D3" s="50">
        <f t="shared" ref="D3:D4" si="0">B3+C3</f>
        <v>7440483</v>
      </c>
      <c r="E3" s="51">
        <f>D3*Pristalsregulering!C7</f>
        <v>7446435.3863999993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8157709</v>
      </c>
      <c r="C4" s="50"/>
      <c r="D4" s="50">
        <f t="shared" si="0"/>
        <v>8157709</v>
      </c>
      <c r="E4" s="51">
        <f>D4*Pristalsregulering!$C$6*Pristalsregulering!$C$7</f>
        <v>8286698.6947079981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97" width="0" hidden="1" customWidth="1"/>
    <col min="98" max="98" width="9.140625" hidden="1" customWidth="1"/>
    <col min="99" max="119" width="0" hidden="1" customWidth="1"/>
    <col min="120" max="120" width="9.140625" hidden="1" customWidth="1"/>
    <col min="121" max="186" width="0" hidden="1" customWidth="1"/>
    <col min="187" max="187" width="9.140625" hidden="1" customWidth="1"/>
    <col min="188" max="208" width="0" hidden="1" customWidth="1"/>
    <col min="209" max="209" width="9.140625" hidden="1" customWidth="1"/>
    <col min="210" max="230" width="0" hidden="1" customWidth="1"/>
    <col min="231" max="231" width="9.140625" hidden="1" customWidth="1"/>
    <col min="232" max="275" width="0" hidden="1" customWidth="1"/>
    <col min="276" max="276" width="9.140625" hidden="1" customWidth="1"/>
    <col min="277" max="297" width="0" hidden="1" customWidth="1"/>
    <col min="298" max="298" width="9.140625" hidden="1" customWidth="1"/>
    <col min="299" max="319" width="0" hidden="1" customWidth="1"/>
    <col min="320" max="320" width="9.140625" hidden="1" customWidth="1"/>
    <col min="32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76" t="s">
        <v>73</v>
      </c>
      <c r="E1" s="10"/>
      <c r="F1" s="76" t="s">
        <v>74</v>
      </c>
      <c r="G1" s="10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0</v>
      </c>
      <c r="C3" s="75">
        <v>0</v>
      </c>
      <c r="D3" s="46">
        <f>B3/Pristalsregulering!$C$8</f>
        <v>0</v>
      </c>
      <c r="E3" s="36">
        <f>C3/Pristalsregulering!$C$8</f>
        <v>0</v>
      </c>
      <c r="F3" s="46">
        <f>IF(D4=0,0,AVERAGEIF(D4:D6,"&lt;&gt;0"))+D3</f>
        <v>126121.61399999999</v>
      </c>
      <c r="G3" s="39">
        <f>IF(E4=0,0,AVERAGEIF(E4:E6,"&lt;&gt;0"))+E3</f>
        <v>45014.6204</v>
      </c>
      <c r="H3" s="59">
        <f>SUM(F3:G3)</f>
        <v>171136.23439999999</v>
      </c>
    </row>
    <row r="4" spans="1:8" x14ac:dyDescent="0.25">
      <c r="A4" s="28">
        <v>2015</v>
      </c>
      <c r="B4" s="36">
        <v>14268</v>
      </c>
      <c r="C4" s="36">
        <v>50947</v>
      </c>
      <c r="D4" s="46">
        <f>B4</f>
        <v>14268</v>
      </c>
      <c r="E4" s="36">
        <f>C4</f>
        <v>50947</v>
      </c>
      <c r="F4" s="46"/>
      <c r="G4" s="39"/>
      <c r="H4" s="55"/>
    </row>
    <row r="5" spans="1:8" x14ac:dyDescent="0.25">
      <c r="A5" s="28">
        <v>2014</v>
      </c>
      <c r="B5" s="36">
        <v>237785</v>
      </c>
      <c r="C5" s="36">
        <v>39051</v>
      </c>
      <c r="D5" s="46">
        <f>B5*Pristalsregulering!$C$7</f>
        <v>237975.22799999997</v>
      </c>
      <c r="E5" s="36">
        <f>C5*Pristalsregulering!$C$7</f>
        <v>39082.2408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7866</v>
      </c>
      <c r="C3" s="43">
        <v>103520</v>
      </c>
      <c r="D3" s="43">
        <v>0</v>
      </c>
      <c r="E3" s="42">
        <f>B3</f>
        <v>7866</v>
      </c>
      <c r="F3" s="43">
        <f t="shared" ref="F3:G3" si="0">C3</f>
        <v>103520</v>
      </c>
      <c r="G3" s="44">
        <f t="shared" si="0"/>
        <v>0</v>
      </c>
      <c r="H3" s="45">
        <f>IF(E3=0,0,AVERAGEIF(E3:E5,"&lt;&gt;0"))+IF(F3=0,0,AVERAGEIF(F3:F5,"&lt;&gt;0"))+IF(G3=0,0,AVERAGEIF(G3:G5,"&lt;&gt;0"))</f>
        <v>94236.963450666663</v>
      </c>
    </row>
    <row r="4" spans="1:8" x14ac:dyDescent="0.25">
      <c r="A4" s="31">
        <v>2014</v>
      </c>
      <c r="B4" s="42">
        <v>8750</v>
      </c>
      <c r="C4" s="43">
        <v>78400</v>
      </c>
      <c r="D4" s="43">
        <v>0</v>
      </c>
      <c r="E4" s="42">
        <f>B4*Pristalsregulering!$C$7</f>
        <v>8757</v>
      </c>
      <c r="F4" s="43">
        <f>C4*Pristalsregulering!$C$7</f>
        <v>78462.719999999987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7596</v>
      </c>
      <c r="C5" s="43">
        <v>75200</v>
      </c>
      <c r="D5" s="43">
        <v>0</v>
      </c>
      <c r="E5" s="42">
        <f>B5*Pristalsregulering!$C$7*Pristalsregulering!$C$6</f>
        <v>7716.1079519999985</v>
      </c>
      <c r="F5" s="43">
        <f>C5*Pristalsregulering!$C$7*Pristalsregulering!$C$6</f>
        <v>76389.062399999981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2">
        <v>2015</v>
      </c>
      <c r="B3" s="39">
        <v>4055353.0024932064</v>
      </c>
      <c r="C3" s="39">
        <v>1906591.7965833338</v>
      </c>
      <c r="D3" s="41">
        <v>203866.53383333338</v>
      </c>
      <c r="E3" s="36">
        <f>B3*Pristalsregulering!C2*Pristalsregulering!C3*Pristalsregulering!C4*Pristalsregulering!C5*Pristalsregulering!C6*Pristalsregulering!C7</f>
        <v>4415058.6168129798</v>
      </c>
      <c r="F3" s="36">
        <v>1964604.6039758793</v>
      </c>
      <c r="G3" s="36">
        <f xml:space="preserve"> D3/Pristalsregulering!$C$8</f>
        <v>204644.18172388413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239029</v>
      </c>
      <c r="D3" s="39">
        <v>0</v>
      </c>
      <c r="E3" s="41">
        <v>0</v>
      </c>
      <c r="F3" s="39">
        <f>B3</f>
        <v>0</v>
      </c>
      <c r="G3" s="39">
        <f>C3</f>
        <v>239029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239029</v>
      </c>
      <c r="L3" s="44">
        <f>AVERAGE(H3:H5)+AVERAGE(I3:I5)</f>
        <v>0</v>
      </c>
      <c r="M3" s="45">
        <f>SUM(J3:L3)</f>
        <v>239029</v>
      </c>
      <c r="N3" s="23"/>
    </row>
    <row r="4" spans="1:14" x14ac:dyDescent="0.25">
      <c r="A4" s="28">
        <v>2014</v>
      </c>
      <c r="B4" s="46">
        <v>0</v>
      </c>
      <c r="C4" s="39">
        <v>276201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276421.9608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240348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244148.38257599995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12359</v>
      </c>
      <c r="C2" s="43">
        <v>63089</v>
      </c>
      <c r="D2" s="43">
        <v>157922</v>
      </c>
      <c r="E2" s="43">
        <v>0</v>
      </c>
      <c r="F2" s="43">
        <v>0</v>
      </c>
      <c r="G2" s="43">
        <v>11399916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11633286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2017-10-13T12:01:15Z</dcterms:modified>
</cp:coreProperties>
</file>