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G19" i="19" l="1"/>
  <c r="G20" i="19" s="1"/>
  <c r="F67" i="11" l="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5" i="22" l="1"/>
  <c r="E24" i="22"/>
  <c r="G18" i="22"/>
  <c r="G24" i="22" l="1"/>
  <c r="G25" i="22"/>
  <c r="E15" i="22"/>
  <c r="G12" i="7"/>
  <c r="G15" i="22" l="1"/>
  <c r="E23" i="22"/>
  <c r="E27" i="22" s="1"/>
  <c r="E15" i="13"/>
  <c r="F11" i="11"/>
  <c r="F68" i="11"/>
  <c r="G23" i="22" l="1"/>
  <c r="G30" i="13"/>
  <c r="E35" i="13" l="1"/>
  <c r="G35" i="13" s="1"/>
  <c r="E27" i="13"/>
  <c r="E19" i="13"/>
  <c r="G11" i="12"/>
  <c r="G23" i="12"/>
  <c r="G17" i="12"/>
  <c r="F10" i="11"/>
  <c r="F69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<sst xmlns="http://schemas.openxmlformats.org/spreadsheetml/2006/main" count="412" uniqueCount="164">
  <si>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</si>
  <si>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</si>
  <si>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</si>
  <si>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</si>
  <si>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</si>
  <si>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</si>
  <si>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</si>
  <si>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</si>
  <si>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</si>
  <si>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</si>
  <si>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</si>
  <si>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</si>
  <si>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</si>
  <si>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</si>
  <si>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</si>
  <si>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</si>
  <si>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</si>
  <si>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</si>
  <si>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</si>
  <si>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</si>
  <si>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</si>
  <si>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</si>
  <si>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</si>
  <si>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</si>
  <si>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</si>
  <si>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</si>
  <si>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</si>
  <si>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</si>
  <si>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</si>
  <si>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</si>
  <si>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</si>
  <si>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</si>
  <si>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</si>
  <si>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</si>
  <si>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</si>
  <si>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</si>
  <si>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</si>
  <si>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</si>
  <si>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</si>
  <si>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</si>
  <si>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</si>
  <si>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</si>
  <si>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</si>
  <si>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</si>
  <si>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</si>
  <si>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</si>
  <si>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</si>
  <si>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</si>
  <si>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</si>
  <si>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</si>
  <si>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</si>
  <si>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</si>
  <si>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</si>
  <si>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</si>
  <si>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</si>
  <si>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</si>
  <si>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</si>
  <si>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</si>
  <si>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</si>
  <si>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</si>
  <si>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</si>
  <si>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</si>
  <si>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</si>
  <si>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</si>
  <si>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</si>
  <si>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</si>
  <si>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</si>
  <si>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</si>
  <si>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</si>
  <si>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</si>
  <si>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</si>
  <si>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</si>
  <si>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</si>
  <si>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</si>
  <si>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</si>
  <si>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</si>
  <si>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</si>
  <si>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</si>
  <si>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</si>
  <si>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</si>
  <si>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</si>
  <si>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</si>
  <si>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</si>
  <si>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</si>
  <si>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</si>
  <si>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</si>
  <si>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</si>
  <si>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</si>
  <si>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</si>
  <si>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</si>
  <si>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</si>
  <si>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</si>
  <si>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</si>
  <si>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</si>
  <si>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</si>
  <si>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</si>
  <si>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</si>
  <si>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</si>
  <si>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</si>
  <si>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</si>
  <si>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</si>
  <si>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</si>
  <si>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</si>
  <si>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</si>
  <si>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</si>
  <si>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</si>
  <si>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</si>
  <si>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</si>
  <si>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</si>
  <si>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</si>
  <si>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</si>
  <si>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</si>
  <si>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</si>
  <si>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</si>
  <si>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</si>
  <si>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</si>
  <si>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</si>
  <si>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</si>
  <si>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SRO-brønd/kvarterbrønd/sektionsbrønd, Konstruktioner</t>
  </si>
  <si>
    <t>SRO-brønd/kvarterbrønd/sektionsbrønd, Mek./EL</t>
  </si>
  <si>
    <t>SRO-brønd/kvarterbrønd/sektionsbrønd, SRO</t>
  </si>
  <si>
    <t>Ø 50mm &lt; Ledningsnet ≤ Ø110 mm</t>
  </si>
  <si>
    <t>Ventiler på ledningsnet ≤ Ø50 mm</t>
  </si>
  <si>
    <t>Ø 250 mm &lt; Ledningsnet ≤ Ø 500mm</t>
  </si>
  <si>
    <t>Ø110 mm &lt; Ledningsnet ≤ Ø 250 mm</t>
  </si>
  <si>
    <t>Boring (inkl. etablering, forerør, filter og prøvepumpning)</t>
  </si>
  <si>
    <t>SRO-anlæg, vandværk</t>
  </si>
  <si>
    <t>Ledningsnet ≤ Ø50 mm</t>
  </si>
  <si>
    <t>Stik på ledningsnet, Konstruktioner</t>
  </si>
  <si>
    <t>Støbejernsledninger Ø 50mm &lt; Ledningsnet ≤ Ø110 mm</t>
  </si>
  <si>
    <t>Køretøjer, små lastvogne (&lt; 3.500 kg.)</t>
  </si>
  <si>
    <t>Støbejernsledninger Ø110 mm &lt; Ledningsnet ≤ Ø 250 mm</t>
  </si>
  <si>
    <t>Ventiler på Ø110 mm &lt; Ledningsnet ≤ Ø 250 mm</t>
  </si>
  <si>
    <t>Ventiler på Ø 50mm &lt; Ledningsnet ≤ Ø110 mm</t>
  </si>
  <si>
    <t>Ventiler på Ø 250 mm &lt; Ledningsnet ≤ Ø 500mm</t>
  </si>
  <si>
    <t>Afregningsmålere, mekaniske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</si>
  <si>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</si>
  <si>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</si>
  <si>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</si>
  <si>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</si>
  <si>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</si>
  <si>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</si>
  <si>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</si>
  <si>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</si>
  <si>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Undersøgelsesudgifter i forbindelse med fusion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</si>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</sst>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2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2" xfId="0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2" t="s">
        <v>42</v>
      </c>
      <c r="E9" s="102"/>
      <c r="F9" s="102" t="s">
        <v>83</v>
      </c>
      <c r="G9" s="102"/>
      <c r="H9" s="2"/>
    </row>
    <row r="10" spans="1:8" x14ac:dyDescent="0.25">
      <c r="A10" s="2"/>
      <c r="B10" s="23" t="s">
        <v>159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54103806.345359445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18212385.229248066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10451413.709173597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27459028.129628006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162</v>
      </c>
      <c r="C13" s="43"/>
      <c r="D13" s="44"/>
      <c r="E13" s="40" t="s">
        <v>101</v>
      </c>
      <c r="F13" s="8" t="s">
        <v>4</v>
      </c>
      <c r="G13" s="41">
        <v>-1171184.6684666642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161</v>
      </c>
      <c r="C14" s="55"/>
      <c r="D14" s="56"/>
      <c r="E14" s="40" t="s">
        <v>101</v>
      </c>
      <c r="F14" s="8" t="s">
        <v>4</v>
      </c>
      <c r="G14" s="41">
        <v>-446019.11526792991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omk.'!G20</f>
        <v>2734333.7622039984</v>
      </c>
      <c r="F15" s="8" t="s">
        <v>4</v>
      </c>
      <c r="G15" s="47">
        <f>E15*(1+E30/100)</f>
        <v>2782184.6030425685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365306.36666666693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1052387.7792134956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145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47850.840838569973</v>
      </c>
      <c r="F23" s="8" t="s">
        <v>4</v>
      </c>
      <c r="G23" s="41">
        <f>SUM(G10:G15,G18:G22)*$E$30/100</f>
        <v>1002536.6380287586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-526983.08669949416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-355699.19016454055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56885990.94840201</v>
      </c>
      <c r="F27" s="38" t="s">
        <v>4</v>
      </c>
      <c r="G27" s="51">
        <f>SUM(G10:G26)</f>
        <v>58825356.394402519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152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153</v>
      </c>
      <c r="C31" s="80"/>
      <c r="D31" s="81"/>
      <c r="E31" s="52">
        <v>1.2925157923792969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154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17899150.102455098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10271659.665035475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26986759.832558237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55157569.60004881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136</v>
      </c>
      <c r="C10" s="96"/>
      <c r="D10" s="96"/>
      <c r="E10" s="53">
        <v>1453935.9683999999</v>
      </c>
      <c r="F10" s="17" t="s">
        <v>4</v>
      </c>
      <c r="G10" s="21">
        <v>1459000</v>
      </c>
      <c r="H10" s="17" t="s">
        <v>4</v>
      </c>
      <c r="I10" s="2"/>
    </row>
    <row r="11" spans="1:9" x14ac:dyDescent="0.25">
      <c r="A11" s="2"/>
      <c r="B11" s="95" t="s">
        <v>137</v>
      </c>
      <c r="C11" s="96"/>
      <c r="D11" s="96"/>
      <c r="E11" s="53">
        <v>145549.80100000001</v>
      </c>
      <c r="F11" s="17" t="s">
        <v>4</v>
      </c>
      <c r="G11" s="21">
        <v>150436</v>
      </c>
      <c r="H11" s="17" t="s">
        <v>4</v>
      </c>
      <c r="I11" s="2"/>
    </row>
    <row r="12" spans="1:9" x14ac:dyDescent="0.25">
      <c r="A12" s="2"/>
      <c r="B12" s="95" t="s">
        <v>138</v>
      </c>
      <c r="C12" s="96"/>
      <c r="D12" s="96"/>
      <c r="E12" s="53">
        <v>0</v>
      </c>
      <c r="F12" s="17" t="s">
        <v>4</v>
      </c>
      <c r="G12" s="21">
        <v>1130350</v>
      </c>
      <c r="H12" s="17" t="s">
        <v>4</v>
      </c>
      <c r="I12" s="2"/>
    </row>
    <row r="13" spans="1:9" x14ac:dyDescent="0.25">
      <c r="A13" s="2"/>
      <c r="B13" s="95" t="s">
        <v>139</v>
      </c>
      <c r="C13" s="96"/>
      <c r="D13" s="96"/>
      <c r="E13" s="53">
        <v>32399.4126</v>
      </c>
      <c r="F13" s="17" t="s">
        <v>4</v>
      </c>
      <c r="G13" s="21">
        <v>56061</v>
      </c>
      <c r="H13" s="17" t="s">
        <v>4</v>
      </c>
      <c r="I13" s="2"/>
    </row>
    <row r="14" spans="1:9" x14ac:dyDescent="0.25">
      <c r="A14" s="2"/>
      <c r="B14" s="95" t="s">
        <v>140</v>
      </c>
      <c r="C14" s="96"/>
      <c r="D14" s="96"/>
      <c r="E14" s="53">
        <v>20759293.776000001</v>
      </c>
      <c r="F14" s="17" t="s">
        <v>4</v>
      </c>
      <c r="G14" s="21">
        <v>19734794</v>
      </c>
      <c r="H14" s="17" t="s">
        <v>4</v>
      </c>
      <c r="I14" s="2"/>
    </row>
    <row r="15" spans="1:9" x14ac:dyDescent="0.25">
      <c r="A15" s="2"/>
      <c r="B15" s="95" t="s">
        <v>141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142</v>
      </c>
      <c r="C16" s="96"/>
      <c r="D16" s="96"/>
      <c r="E16" s="53">
        <v>4257147.1332</v>
      </c>
      <c r="F16" s="17" t="s">
        <v>4</v>
      </c>
      <c r="G16" s="21">
        <v>6502356</v>
      </c>
      <c r="H16" s="17" t="s">
        <v>4</v>
      </c>
      <c r="I16" s="2"/>
    </row>
    <row r="17" spans="1:9" x14ac:dyDescent="0.25">
      <c r="A17" s="2"/>
      <c r="B17" s="95" t="s">
        <v>143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7" t="s">
        <v>144</v>
      </c>
      <c r="C18" s="98"/>
      <c r="D18" s="98"/>
      <c r="E18" s="53">
        <v>0</v>
      </c>
      <c r="F18" s="17" t="s">
        <v>4</v>
      </c>
      <c r="G18" s="21">
        <v>302635</v>
      </c>
      <c r="H18" s="17" t="s">
        <v>4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SUM(G10:G18)-SUM(E10:E18)</f>
        <v>2687305.9087999985</v>
      </c>
      <c r="H19" s="16" t="s">
        <v>4</v>
      </c>
      <c r="I19" s="2"/>
    </row>
    <row r="20" spans="1:9" x14ac:dyDescent="0.25">
      <c r="A20" s="2"/>
      <c r="B20" s="91" t="s">
        <v>87</v>
      </c>
      <c r="C20" s="92"/>
      <c r="D20" s="92"/>
      <c r="E20" s="92"/>
      <c r="F20" s="93"/>
      <c r="G20" s="15">
        <f>G19*(1+'Fane 2. Overblik ØR18-19'!E30/100)</f>
        <v>2734333.7622039984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-7258000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-7258000</v>
      </c>
      <c r="H10" s="17" t="s">
        <v>4</v>
      </c>
      <c r="I10" s="2"/>
    </row>
    <row r="11" spans="1:9" x14ac:dyDescent="0.25">
      <c r="A11" s="2"/>
      <c r="B11" s="99" t="s">
        <v>41</v>
      </c>
      <c r="C11" s="100"/>
      <c r="D11" s="100"/>
      <c r="E11" s="100"/>
      <c r="F11" s="101"/>
      <c r="G11" s="54">
        <f>G9-G10</f>
        <v>0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2" t="s">
        <v>3</v>
      </c>
      <c r="G9" s="102"/>
      <c r="H9" s="2"/>
    </row>
    <row r="10" spans="1:8" ht="26.25" x14ac:dyDescent="0.25">
      <c r="A10" s="2"/>
      <c r="B10" s="42" t="s">
        <v>118</v>
      </c>
      <c r="C10" s="28">
        <v>2016</v>
      </c>
      <c r="D10" s="22">
        <v>50</v>
      </c>
      <c r="E10" s="21">
        <v>740000</v>
      </c>
      <c r="F10" s="9">
        <f>E10/D10</f>
        <v>14800</v>
      </c>
      <c r="G10" s="17" t="s">
        <v>4</v>
      </c>
      <c r="H10" s="2"/>
    </row>
    <row r="11" spans="1:8" ht="26.25" x14ac:dyDescent="0.25">
      <c r="A11" s="2"/>
      <c r="B11" s="42" t="s">
        <v>119</v>
      </c>
      <c r="C11" s="28">
        <v>2016</v>
      </c>
      <c r="D11" s="22">
        <v>15</v>
      </c>
      <c r="E11" s="21">
        <v>430000</v>
      </c>
      <c r="F11" s="9">
        <f t="shared" ref="F11:F68" si="0">E11/D11</f>
        <v>28666.666666666668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10</v>
      </c>
      <c r="E12" s="21">
        <v>25000</v>
      </c>
      <c r="F12" s="9">
        <f t="shared" si="0"/>
        <v>2500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75</v>
      </c>
      <c r="E13" s="21">
        <v>365504</v>
      </c>
      <c r="F13" s="9">
        <f t="shared" si="0"/>
        <v>4873.3866666666663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75</v>
      </c>
      <c r="E14" s="21">
        <v>83000</v>
      </c>
      <c r="F14" s="9">
        <f t="shared" si="0"/>
        <v>1106.6666666666667</v>
      </c>
      <c r="G14" s="17" t="s">
        <v>4</v>
      </c>
      <c r="H14" s="2"/>
    </row>
    <row r="15" spans="1:8" ht="26.25" x14ac:dyDescent="0.25">
      <c r="A15" s="2"/>
      <c r="B15" s="42" t="s">
        <v>118</v>
      </c>
      <c r="C15" s="28">
        <v>2016</v>
      </c>
      <c r="D15" s="22">
        <v>50</v>
      </c>
      <c r="E15" s="21">
        <v>430000</v>
      </c>
      <c r="F15" s="9">
        <f t="shared" si="0"/>
        <v>8600</v>
      </c>
      <c r="G15" s="17" t="s">
        <v>4</v>
      </c>
      <c r="H15" s="2"/>
    </row>
    <row r="16" spans="1:8" ht="26.25" x14ac:dyDescent="0.25">
      <c r="A16" s="2"/>
      <c r="B16" s="42" t="s">
        <v>119</v>
      </c>
      <c r="C16" s="28">
        <v>2016</v>
      </c>
      <c r="D16" s="22">
        <v>15</v>
      </c>
      <c r="E16" s="21">
        <v>124518</v>
      </c>
      <c r="F16" s="9">
        <f t="shared" si="0"/>
        <v>8301.2000000000007</v>
      </c>
      <c r="G16" s="17" t="s">
        <v>4</v>
      </c>
      <c r="H16" s="2"/>
    </row>
    <row r="17" spans="1:8" x14ac:dyDescent="0.25">
      <c r="A17" s="2"/>
      <c r="B17" s="42" t="s">
        <v>120</v>
      </c>
      <c r="C17" s="28">
        <v>2016</v>
      </c>
      <c r="D17" s="22">
        <v>10</v>
      </c>
      <c r="E17" s="21">
        <v>20300</v>
      </c>
      <c r="F17" s="9">
        <f t="shared" si="0"/>
        <v>2030</v>
      </c>
      <c r="G17" s="17" t="s">
        <v>4</v>
      </c>
      <c r="H17" s="2"/>
    </row>
    <row r="18" spans="1:8" x14ac:dyDescent="0.25">
      <c r="A18" s="2"/>
      <c r="B18" s="42" t="s">
        <v>123</v>
      </c>
      <c r="C18" s="28">
        <v>2016</v>
      </c>
      <c r="D18" s="22">
        <v>75</v>
      </c>
      <c r="E18" s="21">
        <v>1956340</v>
      </c>
      <c r="F18" s="9">
        <f t="shared" si="0"/>
        <v>26084.533333333333</v>
      </c>
      <c r="G18" s="17" t="s">
        <v>4</v>
      </c>
      <c r="H18" s="2"/>
    </row>
    <row r="19" spans="1:8" x14ac:dyDescent="0.25">
      <c r="A19" s="2"/>
      <c r="B19" s="42" t="s">
        <v>124</v>
      </c>
      <c r="C19" s="28">
        <v>2016</v>
      </c>
      <c r="D19" s="22">
        <v>75</v>
      </c>
      <c r="E19" s="21">
        <v>360000</v>
      </c>
      <c r="F19" s="9">
        <f t="shared" si="0"/>
        <v>4800</v>
      </c>
      <c r="G19" s="17" t="s">
        <v>4</v>
      </c>
      <c r="H19" s="2"/>
    </row>
    <row r="20" spans="1:8" ht="26.25" x14ac:dyDescent="0.25">
      <c r="A20" s="2"/>
      <c r="B20" s="42" t="s">
        <v>125</v>
      </c>
      <c r="C20" s="28">
        <v>2016</v>
      </c>
      <c r="D20" s="22">
        <v>30</v>
      </c>
      <c r="E20" s="21">
        <v>743276</v>
      </c>
      <c r="F20" s="9">
        <f t="shared" si="0"/>
        <v>24775.866666666665</v>
      </c>
      <c r="G20" s="17" t="s">
        <v>4</v>
      </c>
      <c r="H20" s="2"/>
    </row>
    <row r="21" spans="1:8" x14ac:dyDescent="0.25">
      <c r="A21" s="2"/>
      <c r="B21" s="42" t="s">
        <v>126</v>
      </c>
      <c r="C21" s="28">
        <v>2016</v>
      </c>
      <c r="D21" s="22">
        <v>10</v>
      </c>
      <c r="E21" s="21">
        <v>74323</v>
      </c>
      <c r="F21" s="9">
        <f t="shared" si="0"/>
        <v>7432.3</v>
      </c>
      <c r="G21" s="17" t="s">
        <v>4</v>
      </c>
      <c r="H21" s="2"/>
    </row>
    <row r="22" spans="1:8" ht="26.25" x14ac:dyDescent="0.25">
      <c r="A22" s="2"/>
      <c r="B22" s="42" t="s">
        <v>119</v>
      </c>
      <c r="C22" s="28">
        <v>2016</v>
      </c>
      <c r="D22" s="22">
        <v>15</v>
      </c>
      <c r="E22" s="21">
        <v>468558</v>
      </c>
      <c r="F22" s="9">
        <f t="shared" si="0"/>
        <v>31237.200000000001</v>
      </c>
      <c r="G22" s="17" t="s">
        <v>4</v>
      </c>
      <c r="H22" s="2"/>
    </row>
    <row r="23" spans="1:8" x14ac:dyDescent="0.25">
      <c r="A23" s="2"/>
      <c r="B23" s="42" t="s">
        <v>127</v>
      </c>
      <c r="C23" s="28">
        <v>2016</v>
      </c>
      <c r="D23" s="22">
        <v>75</v>
      </c>
      <c r="E23" s="21">
        <v>394500</v>
      </c>
      <c r="F23" s="9">
        <f t="shared" si="0"/>
        <v>5260</v>
      </c>
      <c r="G23" s="17" t="s">
        <v>4</v>
      </c>
      <c r="H23" s="2"/>
    </row>
    <row r="24" spans="1:8" x14ac:dyDescent="0.25">
      <c r="A24" s="2"/>
      <c r="B24" s="42" t="s">
        <v>128</v>
      </c>
      <c r="C24" s="28">
        <v>2016</v>
      </c>
      <c r="D24" s="22">
        <v>75</v>
      </c>
      <c r="E24" s="21">
        <v>90626</v>
      </c>
      <c r="F24" s="9">
        <f t="shared" si="0"/>
        <v>1208.3466666666666</v>
      </c>
      <c r="G24" s="17" t="s">
        <v>4</v>
      </c>
      <c r="H24" s="2"/>
    </row>
    <row r="25" spans="1:8" x14ac:dyDescent="0.25">
      <c r="A25" s="2"/>
      <c r="B25" s="42" t="s">
        <v>128</v>
      </c>
      <c r="C25" s="28">
        <v>2016</v>
      </c>
      <c r="D25" s="22">
        <v>75</v>
      </c>
      <c r="E25" s="21">
        <v>64035</v>
      </c>
      <c r="F25" s="9">
        <f t="shared" si="0"/>
        <v>853.8</v>
      </c>
      <c r="G25" s="17" t="s">
        <v>4</v>
      </c>
      <c r="H25" s="2"/>
    </row>
    <row r="26" spans="1:8" x14ac:dyDescent="0.25">
      <c r="A26" s="2"/>
      <c r="B26" s="42" t="s">
        <v>128</v>
      </c>
      <c r="C26" s="28">
        <v>2016</v>
      </c>
      <c r="D26" s="22">
        <v>75</v>
      </c>
      <c r="E26" s="21">
        <v>69008</v>
      </c>
      <c r="F26" s="9">
        <f t="shared" si="0"/>
        <v>920.10666666666668</v>
      </c>
      <c r="G26" s="17" t="s">
        <v>4</v>
      </c>
      <c r="H26" s="2"/>
    </row>
    <row r="27" spans="1:8" x14ac:dyDescent="0.25">
      <c r="A27" s="2"/>
      <c r="B27" s="42" t="s">
        <v>128</v>
      </c>
      <c r="C27" s="28">
        <v>2016</v>
      </c>
      <c r="D27" s="22">
        <v>75</v>
      </c>
      <c r="E27" s="21">
        <v>47301</v>
      </c>
      <c r="F27" s="9">
        <f t="shared" si="0"/>
        <v>630.67999999999995</v>
      </c>
      <c r="G27" s="17" t="s">
        <v>4</v>
      </c>
      <c r="H27" s="2"/>
    </row>
    <row r="28" spans="1:8" x14ac:dyDescent="0.25">
      <c r="A28" s="2"/>
      <c r="B28" s="42" t="s">
        <v>128</v>
      </c>
      <c r="C28" s="28">
        <v>2016</v>
      </c>
      <c r="D28" s="22">
        <v>75</v>
      </c>
      <c r="E28" s="21">
        <v>28250</v>
      </c>
      <c r="F28" s="9">
        <f t="shared" si="0"/>
        <v>376.66666666666669</v>
      </c>
      <c r="G28" s="17" t="s">
        <v>4</v>
      </c>
      <c r="H28" s="2"/>
    </row>
    <row r="29" spans="1:8" x14ac:dyDescent="0.25">
      <c r="A29" s="2"/>
      <c r="B29" s="42" t="s">
        <v>128</v>
      </c>
      <c r="C29" s="28">
        <v>2016</v>
      </c>
      <c r="D29" s="22">
        <v>75</v>
      </c>
      <c r="E29" s="21">
        <v>61359</v>
      </c>
      <c r="F29" s="9">
        <f t="shared" si="0"/>
        <v>818.12</v>
      </c>
      <c r="G29" s="17" t="s">
        <v>4</v>
      </c>
      <c r="H29" s="2"/>
    </row>
    <row r="30" spans="1:8" x14ac:dyDescent="0.25">
      <c r="A30" s="2"/>
      <c r="B30" s="42" t="s">
        <v>121</v>
      </c>
      <c r="C30" s="28">
        <v>2016</v>
      </c>
      <c r="D30" s="22">
        <v>75</v>
      </c>
      <c r="E30" s="21">
        <v>296924</v>
      </c>
      <c r="F30" s="9">
        <f t="shared" si="0"/>
        <v>3958.9866666666667</v>
      </c>
      <c r="G30" s="17" t="s">
        <v>4</v>
      </c>
      <c r="H30" s="2"/>
    </row>
    <row r="31" spans="1:8" x14ac:dyDescent="0.25">
      <c r="A31" s="2"/>
      <c r="B31" s="42" t="s">
        <v>128</v>
      </c>
      <c r="C31" s="28">
        <v>2016</v>
      </c>
      <c r="D31" s="22">
        <v>75</v>
      </c>
      <c r="E31" s="21">
        <v>70000</v>
      </c>
      <c r="F31" s="9">
        <f t="shared" si="0"/>
        <v>933.33333333333337</v>
      </c>
      <c r="G31" s="17" t="s">
        <v>4</v>
      </c>
      <c r="H31" s="2"/>
    </row>
    <row r="32" spans="1:8" x14ac:dyDescent="0.25">
      <c r="A32" s="2"/>
      <c r="B32" s="42" t="s">
        <v>122</v>
      </c>
      <c r="C32" s="28">
        <v>2016</v>
      </c>
      <c r="D32" s="22">
        <v>75</v>
      </c>
      <c r="E32" s="21">
        <v>70000</v>
      </c>
      <c r="F32" s="9">
        <f t="shared" si="0"/>
        <v>933.33333333333337</v>
      </c>
      <c r="G32" s="17" t="s">
        <v>4</v>
      </c>
      <c r="H32" s="2"/>
    </row>
    <row r="33" spans="1:8" x14ac:dyDescent="0.25">
      <c r="A33" s="2"/>
      <c r="B33" s="42" t="s">
        <v>128</v>
      </c>
      <c r="C33" s="28">
        <v>2016</v>
      </c>
      <c r="D33" s="22">
        <v>75</v>
      </c>
      <c r="E33" s="21">
        <v>30000</v>
      </c>
      <c r="F33" s="9">
        <f t="shared" si="0"/>
        <v>400</v>
      </c>
      <c r="G33" s="17" t="s">
        <v>4</v>
      </c>
      <c r="H33" s="2"/>
    </row>
    <row r="34" spans="1:8" ht="26.25" x14ac:dyDescent="0.25">
      <c r="A34" s="2"/>
      <c r="B34" s="42" t="s">
        <v>129</v>
      </c>
      <c r="C34" s="28">
        <v>2016</v>
      </c>
      <c r="D34" s="22">
        <v>100</v>
      </c>
      <c r="E34" s="21">
        <v>71809</v>
      </c>
      <c r="F34" s="9">
        <f t="shared" si="0"/>
        <v>718.09</v>
      </c>
      <c r="G34" s="17" t="s">
        <v>4</v>
      </c>
      <c r="H34" s="2"/>
    </row>
    <row r="35" spans="1:8" x14ac:dyDescent="0.25">
      <c r="A35" s="2"/>
      <c r="B35" s="42" t="s">
        <v>128</v>
      </c>
      <c r="C35" s="28">
        <v>2016</v>
      </c>
      <c r="D35" s="22">
        <v>75</v>
      </c>
      <c r="E35" s="21">
        <v>10454</v>
      </c>
      <c r="F35" s="9">
        <f t="shared" si="0"/>
        <v>139.38666666666666</v>
      </c>
      <c r="G35" s="17" t="s">
        <v>4</v>
      </c>
      <c r="H35" s="2"/>
    </row>
    <row r="36" spans="1:8" x14ac:dyDescent="0.25">
      <c r="A36" s="2"/>
      <c r="B36" s="42" t="s">
        <v>122</v>
      </c>
      <c r="C36" s="28">
        <v>2016</v>
      </c>
      <c r="D36" s="22">
        <v>75</v>
      </c>
      <c r="E36" s="21">
        <v>15000</v>
      </c>
      <c r="F36" s="9">
        <f t="shared" si="0"/>
        <v>200</v>
      </c>
      <c r="G36" s="17" t="s">
        <v>4</v>
      </c>
      <c r="H36" s="2"/>
    </row>
    <row r="37" spans="1:8" x14ac:dyDescent="0.25">
      <c r="A37" s="2"/>
      <c r="B37" s="42" t="s">
        <v>128</v>
      </c>
      <c r="C37" s="28">
        <v>2016</v>
      </c>
      <c r="D37" s="22">
        <v>75</v>
      </c>
      <c r="E37" s="21">
        <v>24947</v>
      </c>
      <c r="F37" s="9">
        <f t="shared" si="0"/>
        <v>332.62666666666667</v>
      </c>
      <c r="G37" s="17" t="s">
        <v>4</v>
      </c>
      <c r="H37" s="2"/>
    </row>
    <row r="38" spans="1:8" x14ac:dyDescent="0.25">
      <c r="A38" s="2"/>
      <c r="B38" s="42" t="s">
        <v>130</v>
      </c>
      <c r="C38" s="28">
        <v>2016</v>
      </c>
      <c r="D38" s="22">
        <v>5</v>
      </c>
      <c r="E38" s="21">
        <v>312614</v>
      </c>
      <c r="F38" s="9">
        <f t="shared" si="0"/>
        <v>62522.8</v>
      </c>
      <c r="G38" s="17" t="s">
        <v>4</v>
      </c>
      <c r="H38" s="2"/>
    </row>
    <row r="39" spans="1:8" x14ac:dyDescent="0.25">
      <c r="A39" s="2"/>
      <c r="B39" s="42" t="s">
        <v>130</v>
      </c>
      <c r="C39" s="28">
        <v>2016</v>
      </c>
      <c r="D39" s="22">
        <v>5</v>
      </c>
      <c r="E39" s="21">
        <v>142000</v>
      </c>
      <c r="F39" s="9">
        <f t="shared" si="0"/>
        <v>28400</v>
      </c>
      <c r="G39" s="17" t="s">
        <v>4</v>
      </c>
      <c r="H39" s="2"/>
    </row>
    <row r="40" spans="1:8" ht="26.25" x14ac:dyDescent="0.25">
      <c r="A40" s="2"/>
      <c r="B40" s="42" t="s">
        <v>131</v>
      </c>
      <c r="C40" s="28">
        <v>2016</v>
      </c>
      <c r="D40" s="22">
        <v>75</v>
      </c>
      <c r="E40" s="21">
        <v>3377215</v>
      </c>
      <c r="F40" s="9">
        <f t="shared" si="0"/>
        <v>45029.533333333333</v>
      </c>
      <c r="G40" s="17" t="s">
        <v>4</v>
      </c>
      <c r="H40" s="2"/>
    </row>
    <row r="41" spans="1:8" x14ac:dyDescent="0.25">
      <c r="A41" s="2"/>
      <c r="B41" s="42" t="s">
        <v>128</v>
      </c>
      <c r="C41" s="28">
        <v>2016</v>
      </c>
      <c r="D41" s="22">
        <v>75</v>
      </c>
      <c r="E41" s="21">
        <v>373052</v>
      </c>
      <c r="F41" s="9">
        <f t="shared" si="0"/>
        <v>4974.0266666666666</v>
      </c>
      <c r="G41" s="17" t="s">
        <v>4</v>
      </c>
      <c r="H41" s="2"/>
    </row>
    <row r="42" spans="1:8" x14ac:dyDescent="0.25">
      <c r="A42" s="2"/>
      <c r="B42" s="42" t="s">
        <v>122</v>
      </c>
      <c r="C42" s="28">
        <v>2016</v>
      </c>
      <c r="D42" s="22">
        <v>75</v>
      </c>
      <c r="E42" s="21">
        <v>1530609</v>
      </c>
      <c r="F42" s="9">
        <f t="shared" si="0"/>
        <v>20408.12</v>
      </c>
      <c r="G42" s="17" t="s">
        <v>4</v>
      </c>
      <c r="H42" s="2"/>
    </row>
    <row r="43" spans="1:8" x14ac:dyDescent="0.25">
      <c r="A43" s="2"/>
      <c r="B43" s="42" t="s">
        <v>132</v>
      </c>
      <c r="C43" s="28">
        <v>2016</v>
      </c>
      <c r="D43" s="22">
        <v>75</v>
      </c>
      <c r="E43" s="21">
        <v>197498</v>
      </c>
      <c r="F43" s="9">
        <f t="shared" si="0"/>
        <v>2633.3066666666668</v>
      </c>
      <c r="G43" s="17" t="s">
        <v>4</v>
      </c>
      <c r="H43" s="2"/>
    </row>
    <row r="44" spans="1:8" x14ac:dyDescent="0.25">
      <c r="A44" s="2"/>
      <c r="B44" s="42" t="s">
        <v>121</v>
      </c>
      <c r="C44" s="28">
        <v>2016</v>
      </c>
      <c r="D44" s="22">
        <v>75</v>
      </c>
      <c r="E44" s="21">
        <v>1790648</v>
      </c>
      <c r="F44" s="9">
        <f t="shared" si="0"/>
        <v>23875.306666666667</v>
      </c>
      <c r="G44" s="17" t="s">
        <v>4</v>
      </c>
      <c r="H44" s="2"/>
    </row>
    <row r="45" spans="1:8" x14ac:dyDescent="0.25">
      <c r="A45" s="2"/>
      <c r="B45" s="42" t="s">
        <v>133</v>
      </c>
      <c r="C45" s="28">
        <v>2016</v>
      </c>
      <c r="D45" s="22">
        <v>75</v>
      </c>
      <c r="E45" s="21">
        <v>54717</v>
      </c>
      <c r="F45" s="9">
        <f t="shared" si="0"/>
        <v>729.56</v>
      </c>
      <c r="G45" s="17" t="s">
        <v>4</v>
      </c>
      <c r="H45" s="2"/>
    </row>
    <row r="46" spans="1:8" x14ac:dyDescent="0.25">
      <c r="A46" s="2"/>
      <c r="B46" s="42" t="s">
        <v>134</v>
      </c>
      <c r="C46" s="28">
        <v>2016</v>
      </c>
      <c r="D46" s="22">
        <v>75</v>
      </c>
      <c r="E46" s="21">
        <v>80000</v>
      </c>
      <c r="F46" s="9">
        <f t="shared" si="0"/>
        <v>1066.6666666666667</v>
      </c>
      <c r="G46" s="17" t="s">
        <v>4</v>
      </c>
      <c r="H46" s="2"/>
    </row>
    <row r="47" spans="1:8" x14ac:dyDescent="0.25">
      <c r="A47" s="2"/>
      <c r="B47" s="42" t="s">
        <v>123</v>
      </c>
      <c r="C47" s="28">
        <v>2016</v>
      </c>
      <c r="D47" s="22">
        <v>75</v>
      </c>
      <c r="E47" s="21">
        <v>1477669</v>
      </c>
      <c r="F47" s="9">
        <f t="shared" si="0"/>
        <v>19702.253333333334</v>
      </c>
      <c r="G47" s="17" t="s">
        <v>4</v>
      </c>
      <c r="H47" s="2"/>
    </row>
    <row r="48" spans="1:8" x14ac:dyDescent="0.25">
      <c r="A48" s="2"/>
      <c r="B48" s="42" t="s">
        <v>121</v>
      </c>
      <c r="C48" s="28">
        <v>2016</v>
      </c>
      <c r="D48" s="22">
        <v>75</v>
      </c>
      <c r="E48" s="21">
        <v>139802</v>
      </c>
      <c r="F48" s="9">
        <f t="shared" si="0"/>
        <v>1864.0266666666666</v>
      </c>
      <c r="G48" s="17" t="s">
        <v>4</v>
      </c>
      <c r="H48" s="2"/>
    </row>
    <row r="49" spans="1:8" x14ac:dyDescent="0.25">
      <c r="A49" s="2"/>
      <c r="B49" s="42" t="s">
        <v>128</v>
      </c>
      <c r="C49" s="28">
        <v>2016</v>
      </c>
      <c r="D49" s="22">
        <v>75</v>
      </c>
      <c r="E49" s="21">
        <v>126256</v>
      </c>
      <c r="F49" s="9">
        <f t="shared" si="0"/>
        <v>1683.4133333333334</v>
      </c>
      <c r="G49" s="17" t="s">
        <v>4</v>
      </c>
      <c r="H49" s="2"/>
    </row>
    <row r="50" spans="1:8" x14ac:dyDescent="0.25">
      <c r="A50" s="2"/>
      <c r="B50" s="42" t="s">
        <v>122</v>
      </c>
      <c r="C50" s="28">
        <v>2016</v>
      </c>
      <c r="D50" s="22">
        <v>75</v>
      </c>
      <c r="E50" s="21">
        <v>126256</v>
      </c>
      <c r="F50" s="9">
        <f t="shared" si="0"/>
        <v>1683.4133333333334</v>
      </c>
      <c r="G50" s="17" t="s">
        <v>4</v>
      </c>
      <c r="H50" s="2"/>
    </row>
    <row r="51" spans="1:8" x14ac:dyDescent="0.25">
      <c r="A51" s="2"/>
      <c r="B51" s="42" t="s">
        <v>128</v>
      </c>
      <c r="C51" s="28">
        <v>2016</v>
      </c>
      <c r="D51" s="22">
        <v>75</v>
      </c>
      <c r="E51" s="21">
        <v>108026</v>
      </c>
      <c r="F51" s="9">
        <f t="shared" si="0"/>
        <v>1440.3466666666666</v>
      </c>
      <c r="G51" s="17" t="s">
        <v>4</v>
      </c>
      <c r="H51" s="2"/>
    </row>
    <row r="52" spans="1:8" x14ac:dyDescent="0.25">
      <c r="A52" s="2"/>
      <c r="B52" s="42" t="s">
        <v>122</v>
      </c>
      <c r="C52" s="28">
        <v>2016</v>
      </c>
      <c r="D52" s="22">
        <v>75</v>
      </c>
      <c r="E52" s="21">
        <v>64493</v>
      </c>
      <c r="F52" s="9">
        <f t="shared" si="0"/>
        <v>859.90666666666664</v>
      </c>
      <c r="G52" s="17" t="s">
        <v>4</v>
      </c>
      <c r="H52" s="2"/>
    </row>
    <row r="53" spans="1:8" x14ac:dyDescent="0.25">
      <c r="A53" s="2"/>
      <c r="B53" s="42" t="s">
        <v>121</v>
      </c>
      <c r="C53" s="28">
        <v>2016</v>
      </c>
      <c r="D53" s="22">
        <v>75</v>
      </c>
      <c r="E53" s="21">
        <v>392132</v>
      </c>
      <c r="F53" s="9">
        <f t="shared" si="0"/>
        <v>5228.4266666666663</v>
      </c>
      <c r="G53" s="17" t="s">
        <v>4</v>
      </c>
      <c r="H53" s="2"/>
    </row>
    <row r="54" spans="1:8" x14ac:dyDescent="0.25">
      <c r="A54" s="2"/>
      <c r="B54" s="42" t="s">
        <v>133</v>
      </c>
      <c r="C54" s="28">
        <v>2016</v>
      </c>
      <c r="D54" s="22">
        <v>75</v>
      </c>
      <c r="E54" s="21">
        <v>26872</v>
      </c>
      <c r="F54" s="9">
        <f t="shared" si="0"/>
        <v>358.29333333333335</v>
      </c>
      <c r="G54" s="17" t="s">
        <v>4</v>
      </c>
      <c r="H54" s="2"/>
    </row>
    <row r="55" spans="1:8" x14ac:dyDescent="0.25">
      <c r="A55" s="2"/>
      <c r="B55" s="42" t="s">
        <v>122</v>
      </c>
      <c r="C55" s="28">
        <v>2016</v>
      </c>
      <c r="D55" s="22">
        <v>75</v>
      </c>
      <c r="E55" s="21">
        <v>228315</v>
      </c>
      <c r="F55" s="9">
        <f t="shared" si="0"/>
        <v>3044.2</v>
      </c>
      <c r="G55" s="17" t="s">
        <v>4</v>
      </c>
      <c r="H55" s="2"/>
    </row>
    <row r="56" spans="1:8" x14ac:dyDescent="0.25">
      <c r="A56" s="2"/>
      <c r="B56" s="42" t="s">
        <v>122</v>
      </c>
      <c r="C56" s="28">
        <v>2016</v>
      </c>
      <c r="D56" s="22">
        <v>75</v>
      </c>
      <c r="E56" s="21">
        <v>145109</v>
      </c>
      <c r="F56" s="9">
        <f t="shared" si="0"/>
        <v>1934.7866666666666</v>
      </c>
      <c r="G56" s="17" t="s">
        <v>4</v>
      </c>
      <c r="H56" s="2"/>
    </row>
    <row r="57" spans="1:8" x14ac:dyDescent="0.25">
      <c r="A57" s="2"/>
      <c r="B57" s="42" t="s">
        <v>122</v>
      </c>
      <c r="C57" s="28">
        <v>2016</v>
      </c>
      <c r="D57" s="22">
        <v>75</v>
      </c>
      <c r="E57" s="21">
        <v>31652</v>
      </c>
      <c r="F57" s="9">
        <f t="shared" si="0"/>
        <v>422.02666666666664</v>
      </c>
      <c r="G57" s="17" t="s">
        <v>4</v>
      </c>
      <c r="H57" s="2"/>
    </row>
    <row r="58" spans="1:8" x14ac:dyDescent="0.25">
      <c r="A58" s="2"/>
      <c r="B58" s="42" t="s">
        <v>133</v>
      </c>
      <c r="C58" s="28">
        <v>2016</v>
      </c>
      <c r="D58" s="22">
        <v>75</v>
      </c>
      <c r="E58" s="21">
        <v>163295</v>
      </c>
      <c r="F58" s="9">
        <f t="shared" si="0"/>
        <v>2177.2666666666669</v>
      </c>
      <c r="G58" s="17" t="s">
        <v>4</v>
      </c>
      <c r="H58" s="2"/>
    </row>
    <row r="59" spans="1:8" x14ac:dyDescent="0.25">
      <c r="A59" s="2"/>
      <c r="B59" s="42" t="s">
        <v>124</v>
      </c>
      <c r="C59" s="28">
        <v>2016</v>
      </c>
      <c r="D59" s="22">
        <v>75</v>
      </c>
      <c r="E59" s="21">
        <v>562102</v>
      </c>
      <c r="F59" s="9">
        <f t="shared" si="0"/>
        <v>7494.6933333333336</v>
      </c>
      <c r="G59" s="17" t="s">
        <v>4</v>
      </c>
      <c r="H59" s="2"/>
    </row>
    <row r="60" spans="1:8" x14ac:dyDescent="0.25">
      <c r="A60" s="2"/>
      <c r="B60" s="42" t="s">
        <v>123</v>
      </c>
      <c r="C60" s="28">
        <v>2016</v>
      </c>
      <c r="D60" s="22">
        <v>75</v>
      </c>
      <c r="E60" s="21">
        <v>187391</v>
      </c>
      <c r="F60" s="9">
        <f t="shared" si="0"/>
        <v>2498.5466666666666</v>
      </c>
      <c r="G60" s="17" t="s">
        <v>4</v>
      </c>
      <c r="H60" s="2"/>
    </row>
    <row r="61" spans="1:8" x14ac:dyDescent="0.25">
      <c r="A61" s="2"/>
      <c r="B61" s="42" t="s">
        <v>134</v>
      </c>
      <c r="C61" s="28">
        <v>2016</v>
      </c>
      <c r="D61" s="22">
        <v>75</v>
      </c>
      <c r="E61" s="21">
        <v>90341</v>
      </c>
      <c r="F61" s="9">
        <f t="shared" si="0"/>
        <v>1204.5466666666666</v>
      </c>
      <c r="G61" s="17" t="s">
        <v>4</v>
      </c>
      <c r="H61" s="2"/>
    </row>
    <row r="62" spans="1:8" x14ac:dyDescent="0.25">
      <c r="A62" s="2"/>
      <c r="B62" s="42" t="s">
        <v>121</v>
      </c>
      <c r="C62" s="28">
        <v>2016</v>
      </c>
      <c r="D62" s="22">
        <v>75</v>
      </c>
      <c r="E62" s="21">
        <v>294335</v>
      </c>
      <c r="F62" s="9">
        <f t="shared" si="0"/>
        <v>3924.4666666666667</v>
      </c>
      <c r="G62" s="17" t="s">
        <v>4</v>
      </c>
      <c r="H62" s="2"/>
    </row>
    <row r="63" spans="1:8" x14ac:dyDescent="0.25">
      <c r="A63" s="2"/>
      <c r="B63" s="42" t="s">
        <v>135</v>
      </c>
      <c r="C63" s="28">
        <v>2016</v>
      </c>
      <c r="D63" s="22">
        <v>8</v>
      </c>
      <c r="E63" s="21">
        <v>4345794</v>
      </c>
      <c r="F63" s="9">
        <f t="shared" si="0"/>
        <v>543224.25</v>
      </c>
      <c r="G63" s="17" t="s">
        <v>4</v>
      </c>
      <c r="H63" s="2"/>
    </row>
    <row r="64" spans="1:8" x14ac:dyDescent="0.25">
      <c r="A64" s="2"/>
      <c r="B64" s="42" t="s">
        <v>134</v>
      </c>
      <c r="C64" s="28">
        <v>2016</v>
      </c>
      <c r="D64" s="22">
        <v>75</v>
      </c>
      <c r="E64" s="21">
        <v>64704</v>
      </c>
      <c r="F64" s="9">
        <f t="shared" si="0"/>
        <v>862.72</v>
      </c>
      <c r="G64" s="17" t="s">
        <v>4</v>
      </c>
      <c r="H64" s="2"/>
    </row>
    <row r="65" spans="1:8" ht="26.25" x14ac:dyDescent="0.25">
      <c r="A65" s="2"/>
      <c r="B65" s="42" t="s">
        <v>119</v>
      </c>
      <c r="C65" s="28">
        <v>2016</v>
      </c>
      <c r="D65" s="22">
        <v>15</v>
      </c>
      <c r="E65" s="21">
        <v>216531</v>
      </c>
      <c r="F65" s="9">
        <f t="shared" si="0"/>
        <v>14435.4</v>
      </c>
      <c r="G65" s="17" t="s">
        <v>4</v>
      </c>
      <c r="H65" s="2"/>
    </row>
    <row r="66" spans="1:8" x14ac:dyDescent="0.25">
      <c r="A66" s="2"/>
      <c r="B66" s="42" t="s">
        <v>120</v>
      </c>
      <c r="C66" s="28">
        <v>2016</v>
      </c>
      <c r="D66" s="22">
        <v>10</v>
      </c>
      <c r="E66" s="21">
        <v>133698</v>
      </c>
      <c r="F66" s="9">
        <f t="shared" si="0"/>
        <v>13369.8</v>
      </c>
      <c r="G66" s="17" t="s">
        <v>4</v>
      </c>
      <c r="H66" s="2"/>
    </row>
    <row r="67" spans="1:8" ht="26.25" x14ac:dyDescent="0.25">
      <c r="A67" s="2"/>
      <c r="B67" s="42" t="s">
        <v>119</v>
      </c>
      <c r="C67" s="28">
        <v>2016</v>
      </c>
      <c r="D67" s="22">
        <v>15</v>
      </c>
      <c r="E67" s="21">
        <v>10000</v>
      </c>
      <c r="F67" s="9">
        <f t="shared" si="0"/>
        <v>666.66666666666663</v>
      </c>
      <c r="G67" s="17" t="s">
        <v>4</v>
      </c>
      <c r="H67" s="2"/>
    </row>
    <row r="68" spans="1:8" x14ac:dyDescent="0.25">
      <c r="A68" s="2"/>
      <c r="B68" s="42" t="s">
        <v>120</v>
      </c>
      <c r="C68" s="28">
        <v>2016</v>
      </c>
      <c r="D68" s="22">
        <v>10</v>
      </c>
      <c r="E68" s="21">
        <v>11193</v>
      </c>
      <c r="F68" s="9">
        <f t="shared" si="0"/>
        <v>1119.3</v>
      </c>
      <c r="G68" s="17" t="s">
        <v>4</v>
      </c>
      <c r="H68" s="2"/>
    </row>
    <row r="69" spans="1:8" x14ac:dyDescent="0.25">
      <c r="A69" s="2"/>
      <c r="B69" s="91" t="s">
        <v>54</v>
      </c>
      <c r="C69" s="92"/>
      <c r="D69" s="92"/>
      <c r="E69" s="93"/>
      <c r="F69" s="15">
        <f>SUM(F10:F68)</f>
        <v>1001729.3666666668</v>
      </c>
      <c r="G69" s="16" t="s">
        <v>4</v>
      </c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</sheetData>
  <sheetProtection password="DFE9" sheet="1" objects="1" scenarios="1"/>
  <mergeCells count="4">
    <mergeCell ref="B69:E6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155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29200497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29020000</v>
      </c>
      <c r="H10" s="17" t="s">
        <v>4</v>
      </c>
      <c r="I10" s="2"/>
    </row>
    <row r="11" spans="1:9" x14ac:dyDescent="0.25">
      <c r="A11" s="2"/>
      <c r="B11" s="91" t="s">
        <v>156</v>
      </c>
      <c r="C11" s="92"/>
      <c r="D11" s="92"/>
      <c r="E11" s="92"/>
      <c r="F11" s="93"/>
      <c r="G11" s="15">
        <f>G9-G10</f>
        <v>180497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-49676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200000</v>
      </c>
      <c r="H16" s="17" t="s">
        <v>4</v>
      </c>
      <c r="I16" s="2"/>
    </row>
    <row r="17" spans="1:9" x14ac:dyDescent="0.25">
      <c r="A17" s="2"/>
      <c r="B17" s="91" t="s">
        <v>157</v>
      </c>
      <c r="C17" s="92"/>
      <c r="D17" s="92"/>
      <c r="E17" s="92"/>
      <c r="F17" s="93"/>
      <c r="G17" s="15">
        <f>G15-G16</f>
        <v>-249676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938256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624000</v>
      </c>
      <c r="H22" s="17" t="s">
        <v>4</v>
      </c>
      <c r="I22" s="2"/>
    </row>
    <row r="23" spans="1:9" x14ac:dyDescent="0.25">
      <c r="A23" s="2"/>
      <c r="B23" s="91" t="s">
        <v>158</v>
      </c>
      <c r="C23" s="92"/>
      <c r="D23" s="92"/>
      <c r="E23" s="92"/>
      <c r="F23" s="93"/>
      <c r="G23" s="15">
        <f>G21-G22</f>
        <v>314256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2016'!F69</f>
        <v>1001729.3666666668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881499.99999999988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120229.36666666693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6" t="s">
        <v>65</v>
      </c>
      <c r="C9" s="107"/>
      <c r="D9" s="107"/>
      <c r="E9" s="107"/>
      <c r="F9" s="108"/>
      <c r="G9" s="20">
        <v>53808375.779213496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6327179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1611147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159290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1494833</v>
      </c>
      <c r="F14" s="17" t="s">
        <v>4</v>
      </c>
      <c r="G14" s="10"/>
      <c r="H14" s="30"/>
      <c r="I14" s="2"/>
    </row>
    <row r="15" spans="1:9" x14ac:dyDescent="0.25">
      <c r="A15" s="2"/>
      <c r="B15" s="106" t="s">
        <v>18</v>
      </c>
      <c r="C15" s="107"/>
      <c r="D15" s="108"/>
      <c r="E15" s="12">
        <f>SUM(E11:E14)</f>
        <v>9592449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2675012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230000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6" t="s">
        <v>22</v>
      </c>
      <c r="C19" s="107"/>
      <c r="D19" s="108"/>
      <c r="E19" s="12">
        <f>SUM(E16:E18)</f>
        <v>2905012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3" t="s">
        <v>23</v>
      </c>
      <c r="C20" s="104"/>
      <c r="D20" s="105"/>
      <c r="E20" s="21">
        <v>-1380428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3" t="s">
        <v>24</v>
      </c>
      <c r="C21" s="104"/>
      <c r="D21" s="105"/>
      <c r="E21" s="21">
        <v>-8628447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-2088509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3" t="s">
        <v>27</v>
      </c>
      <c r="C24" s="104"/>
      <c r="D24" s="105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3" t="s">
        <v>28</v>
      </c>
      <c r="C25" s="104"/>
      <c r="D25" s="105"/>
      <c r="E25" s="21">
        <v>-400077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3" t="s">
        <v>29</v>
      </c>
      <c r="C26" s="104"/>
      <c r="D26" s="105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6" t="s">
        <v>30</v>
      </c>
      <c r="C27" s="107"/>
      <c r="D27" s="108"/>
      <c r="E27" s="12">
        <f>SUM(E20:E26)</f>
        <v>-12497461</v>
      </c>
      <c r="F27" s="25" t="s">
        <v>4</v>
      </c>
      <c r="G27" s="11"/>
      <c r="H27" s="31"/>
      <c r="I27" s="2"/>
    </row>
    <row r="28" spans="1:9" x14ac:dyDescent="0.25">
      <c r="A28" s="2"/>
      <c r="B28" s="106" t="s">
        <v>31</v>
      </c>
      <c r="C28" s="107"/>
      <c r="D28" s="108"/>
      <c r="E28" s="12">
        <f>E15+E19+E27</f>
        <v>0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6" t="s">
        <v>70</v>
      </c>
      <c r="C30" s="107"/>
      <c r="D30" s="108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9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3" t="s">
        <v>47</v>
      </c>
      <c r="C32" s="104"/>
      <c r="D32" s="105"/>
      <c r="E32" s="21">
        <v>52481270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3" t="s">
        <v>33</v>
      </c>
      <c r="C34" s="104"/>
      <c r="D34" s="105"/>
      <c r="E34" s="21">
        <v>274718</v>
      </c>
      <c r="F34" s="17" t="s">
        <v>4</v>
      </c>
      <c r="G34" s="11"/>
      <c r="H34" s="31"/>
      <c r="I34" s="2"/>
    </row>
    <row r="35" spans="1:9" x14ac:dyDescent="0.25">
      <c r="A35" s="2"/>
      <c r="B35" s="106" t="s">
        <v>34</v>
      </c>
      <c r="C35" s="107"/>
      <c r="D35" s="108"/>
      <c r="E35" s="12">
        <f>SUM(E32:E34)</f>
        <v>52755988</v>
      </c>
      <c r="F35" s="25" t="s">
        <v>4</v>
      </c>
      <c r="G35" s="12">
        <f>-E35</f>
        <v>-52755988</v>
      </c>
      <c r="H35" s="25" t="s">
        <v>4</v>
      </c>
      <c r="I35" s="2"/>
    </row>
    <row r="36" spans="1:9" x14ac:dyDescent="0.25">
      <c r="A36" s="2"/>
      <c r="B36" s="91" t="s">
        <v>151</v>
      </c>
      <c r="C36" s="92"/>
      <c r="D36" s="92"/>
      <c r="E36" s="92"/>
      <c r="F36" s="93"/>
      <c r="G36" s="15">
        <f>$G$9+$G$28+$G$30+$G$35</f>
        <v>1052387.7792134956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2" t="s">
        <v>42</v>
      </c>
      <c r="E9" s="102"/>
      <c r="F9" s="102" t="s">
        <v>83</v>
      </c>
      <c r="G9" s="102"/>
      <c r="H9" s="2"/>
    </row>
    <row r="10" spans="1:8" x14ac:dyDescent="0.25">
      <c r="A10" s="2"/>
      <c r="B10" s="110" t="s">
        <v>150</v>
      </c>
      <c r="C10" s="111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145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163</v>
      </c>
      <c r="C16" s="85"/>
      <c r="D16" s="85"/>
      <c r="E16" s="86"/>
      <c r="F16" s="102" t="s">
        <v>146</v>
      </c>
      <c r="G16" s="102"/>
      <c r="H16" s="2"/>
    </row>
    <row r="17" spans="1:8" x14ac:dyDescent="0.25">
      <c r="A17" s="2"/>
      <c r="B17" s="79" t="s">
        <v>160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148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2017-10-13T12:01:48Z</dcterms:modified>
</cp:coreProperties>
</file>