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4" i="16" l="1"/>
  <c r="F3" i="17" l="1"/>
  <c r="G3" i="17"/>
  <c r="E4" i="16" l="1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6" i="16"/>
  <c r="G5" i="16"/>
  <c r="J3" i="16" s="1"/>
  <c r="G5" i="17"/>
  <c r="F4" i="17"/>
  <c r="E5" i="17"/>
  <c r="G4" i="17"/>
  <c r="E4" i="17"/>
  <c r="F5" i="17"/>
  <c r="E6" i="16"/>
  <c r="J3" i="24"/>
  <c r="F5" i="16"/>
  <c r="I3" i="16" s="1"/>
  <c r="F6" i="16"/>
  <c r="E5" i="16"/>
  <c r="H3" i="16" s="1"/>
  <c r="M3" i="24" l="1"/>
  <c r="B9" i="12" s="1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<sst xmlns="http://schemas.openxmlformats.org/spreadsheetml/2006/main" count="114" uniqueCount="76">
  <si>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</si>
  <si>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</si>
  <si>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</si>
  <si>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</si>
  <si>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</si>
  <si>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</si>
  <si>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</si>
  <si>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</si>
  <si>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</si>
  <si>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</si>
  <si>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</si>
  <si>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</si>
  <si>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</si>
  <si>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</si>
  <si>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</si>
  <si>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</si>
  <si>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</si>
  <si>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</si>
  <si>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</si>
  <si>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</si>
  <si>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</si>
  <si>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</si>
  <si>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Vand- og Energiværksted</t>
  </si>
  <si>
    <t xml:space="preserve">Dokumenteret spildevandssikkerhed (DSS) 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</si>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</sst>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7890524.4927945128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671499.91592052754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38699.929102666661</v>
      </c>
      <c r="C4" t="s">
        <v>11</v>
      </c>
    </row>
    <row r="5" spans="1:3" s="26" customFormat="1" x14ac:dyDescent="0.25">
      <c r="A5" s="3" t="s">
        <v>12</v>
      </c>
      <c r="B5" s="48">
        <f>SUM(B2:B4)</f>
        <v>8600724.3378177062</v>
      </c>
      <c r="C5" s="62" t="s">
        <v>11</v>
      </c>
    </row>
    <row r="6" spans="1:3" x14ac:dyDescent="0.25">
      <c r="A6" s="47" t="s">
        <v>0</v>
      </c>
      <c r="B6" s="38">
        <f>Investeringer!E3</f>
        <v>11218268.166097127</v>
      </c>
      <c r="C6" s="23" t="s">
        <v>11</v>
      </c>
    </row>
    <row r="7" spans="1:3" x14ac:dyDescent="0.25">
      <c r="A7" s="4" t="s">
        <v>1</v>
      </c>
      <c r="B7" s="35">
        <f>Investeringer!F3</f>
        <v>2069065.1731820863</v>
      </c>
      <c r="C7" t="s">
        <v>11</v>
      </c>
    </row>
    <row r="8" spans="1:3" x14ac:dyDescent="0.25">
      <c r="A8" s="4" t="s">
        <v>2</v>
      </c>
      <c r="B8" s="35">
        <f>Investeringer!G3</f>
        <v>774978.42718998902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808702.91146666661</v>
      </c>
      <c r="C9" t="s">
        <v>11</v>
      </c>
    </row>
    <row r="10" spans="1:3" s="22" customFormat="1" x14ac:dyDescent="0.25">
      <c r="A10" s="3" t="s">
        <v>49</v>
      </c>
      <c r="B10" s="48">
        <f>SUM(B6:B9)</f>
        <v>14871014.67793587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612237</v>
      </c>
      <c r="C11" t="s">
        <v>11</v>
      </c>
    </row>
    <row r="12" spans="1:3" s="22" customFormat="1" x14ac:dyDescent="0.25">
      <c r="A12" s="3" t="s">
        <v>69</v>
      </c>
      <c r="B12" s="48">
        <f>SUM(B11:B11)</f>
        <v>612237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24083976.015753575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24297161.109611262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7832303</v>
      </c>
      <c r="C2" s="49">
        <v>0</v>
      </c>
      <c r="D2" s="49">
        <f>B2+C2</f>
        <v>7832303</v>
      </c>
      <c r="E2" s="50">
        <f>D2</f>
        <v>7832303</v>
      </c>
      <c r="F2" s="49">
        <v>7947713.2071945127</v>
      </c>
      <c r="G2" s="49">
        <v>57188.714399999997</v>
      </c>
      <c r="H2" s="49">
        <f>F2-G2</f>
        <v>7890524.4927945128</v>
      </c>
      <c r="I2" s="49">
        <f>AVERAGEIF(E2:E4,"&lt;&gt;0")</f>
        <v>7941254.6424626661</v>
      </c>
      <c r="J2" s="49">
        <v>6107378.8998103738</v>
      </c>
      <c r="K2" s="39">
        <f>IF(H2&gt;I2,IF(I2&gt;J2,I2,J2),H2)</f>
        <v>7890524.4927945128</v>
      </c>
    </row>
    <row r="3" spans="1:11" s="23" customFormat="1" x14ac:dyDescent="0.25">
      <c r="A3" s="28">
        <v>2014</v>
      </c>
      <c r="B3" s="49">
        <v>7549510</v>
      </c>
      <c r="C3" s="49"/>
      <c r="D3" s="49">
        <f t="shared" ref="D3:D4" si="0">B3+C3</f>
        <v>7549510</v>
      </c>
      <c r="E3" s="50">
        <f>D3*Pristalsregulering!C7</f>
        <v>7555549.6079999991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8304599</v>
      </c>
      <c r="C4" s="49"/>
      <c r="D4" s="49">
        <f t="shared" si="0"/>
        <v>8304599</v>
      </c>
      <c r="E4" s="50">
        <f>D4*Pristalsregulering!$C$6*Pristalsregulering!$C$7</f>
        <v>8435911.3193879984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2" customWidth="1"/>
    <col min="5" max="5" width="30.7109375" style="55" customWidth="1"/>
    <col min="6" max="6" width="30.7109375" customWidth="1"/>
    <col min="7" max="7" width="30.7109375" style="22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37" width="0" hidden="1" customWidth="1"/>
    <col min="38" max="38" width="9.140625" hidden="1" customWidth="1"/>
    <col min="39" max="44" width="0" hidden="1" customWidth="1"/>
    <col min="45" max="45" width="9.140625" hidden="1" customWidth="1"/>
    <col min="46" max="70" width="0" hidden="1" customWidth="1"/>
    <col min="71" max="71" width="9.140625" hidden="1" customWidth="1"/>
    <col min="72" max="75" width="0" hidden="1" customWidth="1"/>
    <col min="76" max="76" width="9.140625" hidden="1" customWidth="1"/>
    <col min="77" max="82" width="0" hidden="1" customWidth="1"/>
    <col min="83" max="83" width="9.140625" hidden="1" customWidth="1"/>
    <col min="84" max="108" width="0" hidden="1" customWidth="1"/>
    <col min="109" max="110" width="9.140625" hidden="1" customWidth="1"/>
    <col min="111" max="114" width="0" hidden="1" customWidth="1"/>
    <col min="115" max="115" width="9.140625" hidden="1" customWidth="1"/>
    <col min="116" max="121" width="0" hidden="1" customWidth="1"/>
    <col min="122" max="122" width="9.140625" hidden="1" customWidth="1"/>
    <col min="123" max="147" width="0" hidden="1" customWidth="1"/>
    <col min="148" max="148" width="9.140625" hidden="1" customWidth="1"/>
    <col min="149" max="154" width="0" hidden="1" customWidth="1"/>
    <col min="155" max="155" width="9.140625" hidden="1" customWidth="1"/>
    <col min="156" max="180" width="0" hidden="1" customWidth="1"/>
    <col min="181" max="181" width="9.140625" hidden="1" customWidth="1"/>
    <col min="182" max="185" width="0" hidden="1" customWidth="1"/>
    <col min="186" max="186" width="9.140625" hidden="1" customWidth="1"/>
    <col min="187" max="192" width="0" hidden="1" customWidth="1"/>
    <col min="193" max="193" width="9.140625" hidden="1" customWidth="1"/>
    <col min="194" max="218" width="0" hidden="1" customWidth="1"/>
    <col min="219" max="220" width="9.140625" hidden="1" customWidth="1"/>
    <col min="221" max="224" width="0" hidden="1" customWidth="1"/>
    <col min="225" max="225" width="9.140625" hidden="1" customWidth="1"/>
    <col min="226" max="231" width="0" hidden="1" customWidth="1"/>
    <col min="232" max="232" width="9.140625" hidden="1" customWidth="1"/>
    <col min="233" max="257" width="0" hidden="1" customWidth="1"/>
    <col min="258" max="258" width="9.140625" hidden="1" customWidth="1"/>
    <col min="259" max="264" width="0" hidden="1" customWidth="1"/>
    <col min="265" max="265" width="9.140625" hidden="1" customWidth="1"/>
    <col min="266" max="290" width="0" hidden="1" customWidth="1"/>
    <col min="291" max="291" width="9.140625" hidden="1" customWidth="1"/>
    <col min="292" max="295" width="0" hidden="1" customWidth="1"/>
    <col min="296" max="296" width="9.140625" hidden="1" customWidth="1"/>
    <col min="297" max="302" width="0" hidden="1" customWidth="1"/>
    <col min="303" max="303" width="9.140625" hidden="1" customWidth="1"/>
    <col min="304" max="328" width="0" hidden="1" customWidth="1"/>
    <col min="329" max="329" width="9.140625" hidden="1" customWidth="1"/>
    <col min="330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63" t="s">
        <v>74</v>
      </c>
      <c r="I1" s="10"/>
      <c r="J1" s="10"/>
      <c r="K1" s="63"/>
    </row>
    <row r="2" spans="1:11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0</v>
      </c>
      <c r="C3" s="72">
        <v>0</v>
      </c>
      <c r="D3" s="72">
        <v>618045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620402.52961252758</v>
      </c>
      <c r="H3" s="45">
        <f>IF(E4=0,0,AVERAGEIF(E4:E6,"&lt;&gt;0"))+E3</f>
        <v>39310.068399999996</v>
      </c>
      <c r="I3" s="38">
        <f>IF(F4=0,0,AVERAGEIF(F4:F6,"&lt;&gt;0"))+F3</f>
        <v>11787.317907999999</v>
      </c>
      <c r="J3" s="38">
        <f>IF(G4=0,0,AVERAGEIF(G4:G6,"&lt;&gt;0"))+G3</f>
        <v>620402.52961252758</v>
      </c>
      <c r="K3" s="57">
        <f>SUM(H3:J3)</f>
        <v>671499.91592052754</v>
      </c>
    </row>
    <row r="4" spans="1:11" x14ac:dyDescent="0.25">
      <c r="A4" s="28">
        <v>2015</v>
      </c>
      <c r="B4" s="35">
        <v>45923</v>
      </c>
      <c r="C4" s="35">
        <v>15285</v>
      </c>
      <c r="D4" s="35"/>
      <c r="E4" s="45">
        <f t="shared" ref="E4:G4" si="0">B4</f>
        <v>45923</v>
      </c>
      <c r="F4" s="35">
        <f t="shared" si="0"/>
        <v>15285</v>
      </c>
      <c r="G4" s="35">
        <f t="shared" si="0"/>
        <v>0</v>
      </c>
      <c r="H4" s="45"/>
      <c r="I4" s="38"/>
      <c r="J4" s="38"/>
      <c r="K4" s="54"/>
    </row>
    <row r="5" spans="1:11" x14ac:dyDescent="0.25">
      <c r="A5" s="28">
        <v>2014</v>
      </c>
      <c r="B5" s="35">
        <v>32671</v>
      </c>
      <c r="C5" s="35">
        <v>13233</v>
      </c>
      <c r="D5" s="35"/>
      <c r="E5" s="45">
        <f>B5*Pristalsregulering!$C$7</f>
        <v>32697.136799999997</v>
      </c>
      <c r="F5" s="35">
        <f>C5*Pristalsregulering!$C$7</f>
        <v>13243.586399999998</v>
      </c>
      <c r="G5" s="35">
        <f>D5*Pristalsregulering!$C$7</f>
        <v>0</v>
      </c>
      <c r="H5" s="45"/>
      <c r="I5" s="35"/>
      <c r="J5" s="38"/>
      <c r="K5" s="45"/>
    </row>
    <row r="6" spans="1:11" x14ac:dyDescent="0.25">
      <c r="A6" s="28">
        <v>2013</v>
      </c>
      <c r="B6" s="35"/>
      <c r="C6" s="35">
        <v>6727</v>
      </c>
      <c r="D6" s="35"/>
      <c r="E6" s="45">
        <f>B6*Pristalsregulering!$C$7*Pristalsregulering!$C$6</f>
        <v>0</v>
      </c>
      <c r="F6" s="35">
        <f>C6*Pristalsregulering!$C$7*Pristalsregulering!$C$6</f>
        <v>6833.3673239999989</v>
      </c>
      <c r="G6" s="35">
        <f>D6*Pristalsregulering!$C$7*Pristalsregulering!$C$6</f>
        <v>0</v>
      </c>
      <c r="H6" s="45"/>
      <c r="I6" s="35"/>
      <c r="J6" s="38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2791</v>
      </c>
      <c r="C3" s="42">
        <v>32116</v>
      </c>
      <c r="D3" s="42">
        <v>0</v>
      </c>
      <c r="E3" s="41">
        <f>B3</f>
        <v>2791</v>
      </c>
      <c r="F3" s="42">
        <f t="shared" ref="F3:G3" si="0">C3</f>
        <v>32116</v>
      </c>
      <c r="G3" s="43">
        <f t="shared" si="0"/>
        <v>0</v>
      </c>
      <c r="H3" s="44">
        <f>IF(E3=0,0,AVERAGEIF(E3:E5,"&lt;&gt;0"))+IF(F3=0,0,AVERAGEIF(F3:F5,"&lt;&gt;0"))+IF(G3=0,0,AVERAGEIF(G3:G5,"&lt;&gt;0"))</f>
        <v>38699.929102666661</v>
      </c>
    </row>
    <row r="4" spans="1:8" x14ac:dyDescent="0.25">
      <c r="A4" s="31">
        <v>2014</v>
      </c>
      <c r="B4" s="41">
        <v>11124</v>
      </c>
      <c r="C4" s="42">
        <v>19600</v>
      </c>
      <c r="D4" s="42">
        <v>0</v>
      </c>
      <c r="E4" s="41">
        <f>B4*Pristalsregulering!$C$7</f>
        <v>11132.8992</v>
      </c>
      <c r="F4" s="42">
        <f>C4*Pristalsregulering!$C$7</f>
        <v>19615.679999999997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12059</v>
      </c>
      <c r="C5" s="42">
        <v>37600</v>
      </c>
      <c r="D5" s="42">
        <v>0</v>
      </c>
      <c r="E5" s="41">
        <f>B5*Pristalsregulering!$C$7*Pristalsregulering!$C$6</f>
        <v>12249.676907999998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10304288.445211157</v>
      </c>
      <c r="C3" s="38">
        <v>2002665.5393333333</v>
      </c>
      <c r="D3" s="40">
        <v>772033.50916666701</v>
      </c>
      <c r="E3" s="35">
        <f>B3*Pristalsregulering!C2*Pristalsregulering!C3*Pristalsregulering!C4*Pristalsregulering!C5*Pristalsregulering!C6*Pristalsregulering!C7</f>
        <v>11218268.166097127</v>
      </c>
      <c r="F3" s="35">
        <v>2069065.1731820863</v>
      </c>
      <c r="G3" s="35">
        <f xml:space="preserve"> D3/Pristalsregulering!$C$8</f>
        <v>774978.42718998902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71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806034</v>
      </c>
      <c r="D3" s="38">
        <v>2084</v>
      </c>
      <c r="E3" s="40">
        <v>0</v>
      </c>
      <c r="F3" s="38">
        <f>B3</f>
        <v>0</v>
      </c>
      <c r="G3" s="38">
        <f>C3</f>
        <v>806034</v>
      </c>
      <c r="H3" s="38">
        <f>D3</f>
        <v>2084</v>
      </c>
      <c r="I3" s="40">
        <f>E3</f>
        <v>0</v>
      </c>
      <c r="J3" s="42">
        <f>AVERAGE(F3:F5)</f>
        <v>0</v>
      </c>
      <c r="K3" s="42">
        <f>G3</f>
        <v>806034</v>
      </c>
      <c r="L3" s="43">
        <f>AVERAGE(H3:H5)+AVERAGE(I3:I5)</f>
        <v>2668.9114666666665</v>
      </c>
      <c r="M3" s="44">
        <f>SUM(J3:L3)</f>
        <v>808702.91146666661</v>
      </c>
      <c r="N3" s="23"/>
    </row>
    <row r="4" spans="1:14" x14ac:dyDescent="0.25">
      <c r="A4" s="28">
        <v>2014</v>
      </c>
      <c r="B4" s="45">
        <v>0</v>
      </c>
      <c r="C4" s="38">
        <v>831599</v>
      </c>
      <c r="D4" s="38">
        <v>5918</v>
      </c>
      <c r="E4" s="40">
        <v>0</v>
      </c>
      <c r="F4" s="38">
        <f>IF(B4="","",B4*Pristalsregulering!$C$7)</f>
        <v>0</v>
      </c>
      <c r="G4" s="38">
        <f>IF(C4="","",C4*Pristalsregulering!$C$7)</f>
        <v>832264.27919999987</v>
      </c>
      <c r="H4" s="38">
        <f>IF(D4="","",D4*Pristalsregulering!$C$7)</f>
        <v>5922.7343999999994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797892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810508.26830399979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193273</v>
      </c>
      <c r="E2" s="42">
        <v>0</v>
      </c>
      <c r="F2" s="42">
        <v>0</v>
      </c>
      <c r="G2" s="42">
        <v>0</v>
      </c>
      <c r="H2" s="42">
        <v>386441</v>
      </c>
      <c r="I2" s="42">
        <v>0</v>
      </c>
      <c r="J2" s="42"/>
      <c r="K2" s="42"/>
      <c r="L2" s="43">
        <v>0</v>
      </c>
      <c r="M2" s="44">
        <f>SUM(B2:L2)</f>
        <v>612237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2017-10-13T11:56:04Z</dcterms:modified>
</cp:coreProperties>
</file>