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G11" i="10" l="1"/>
  <c r="K12" i="22"/>
  <c r="K11" i="22"/>
  <c r="K10" i="22"/>
  <c r="F18" i="20"/>
  <c r="F19" i="20" s="1"/>
  <c r="K20" i="22" l="1"/>
  <c r="K19" i="22"/>
  <c r="F11" i="21"/>
  <c r="F12" i="21" s="1"/>
  <c r="D11" i="21"/>
  <c r="D12" i="21" s="1"/>
  <c r="K18" i="22" l="1"/>
  <c r="F11" i="20"/>
  <c r="F12" i="20" s="1"/>
  <c r="D11" i="20"/>
  <c r="D12" i="20" s="1"/>
  <c r="E17" i="22" l="1"/>
  <c r="E20" i="22" l="1"/>
  <c r="G17" i="22"/>
  <c r="G18" i="19"/>
  <c r="G19" i="19" s="1"/>
  <c r="E14" i="22" s="1"/>
  <c r="G14" i="22" s="1"/>
  <c r="I14" i="22" s="1"/>
  <c r="K14" i="22" s="1"/>
  <c r="G12" i="7"/>
  <c r="E19" i="22" l="1"/>
  <c r="E21" i="22" s="1"/>
  <c r="I17" i="22"/>
  <c r="G20" i="22"/>
  <c r="G19" i="22"/>
  <c r="G21" i="22" s="1"/>
  <c r="E15" i="13"/>
  <c r="F11" i="11"/>
  <c r="I20" i="22" l="1"/>
  <c r="K17" i="22"/>
  <c r="I19" i="22"/>
  <c r="I21" i="22" s="1"/>
  <c r="G30" i="13"/>
  <c r="E35" i="13" l="1"/>
  <c r="G35" i="13" s="1"/>
  <c r="E27" i="13"/>
  <c r="E19" i="13"/>
  <c r="G11" i="12"/>
  <c r="G29" i="12"/>
  <c r="G23" i="12"/>
  <c r="G17" i="12"/>
  <c r="F10" i="11"/>
  <c r="F12" i="11" s="1"/>
  <c r="G33" i="12" s="1"/>
  <c r="G35" i="12" s="1"/>
  <c r="K15" i="22" s="1"/>
  <c r="K21" i="22" l="1"/>
  <c r="E28" i="13"/>
  <c r="G28" i="13" s="1"/>
  <c r="G36" i="13" s="1"/>
  <c r="K16" i="22" s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<sst xmlns="http://schemas.openxmlformats.org/spreadsheetml/2006/main" count="317" uniqueCount="143">
  <si>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</si>
  <si>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</si>
  <si>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</si>
  <si>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</si>
  <si>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</si>
  <si>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</si>
  <si>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</si>
  <si>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</si>
  <si>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</si>
  <si>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</si>
  <si>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</si>
  <si>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</si>
  <si>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</si>
  <si>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</si>
  <si>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</si>
  <si>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</si>
  <si>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</si>
  <si>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</si>
  <si>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</si>
  <si>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</si>
  <si>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</si>
  <si>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</si>
  <si>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</si>
  <si>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</si>
  <si>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</si>
  <si>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</si>
  <si>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</si>
  <si>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</si>
  <si>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</si>
  <si>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</si>
  <si>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</si>
  <si>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</si>
  <si>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</si>
  <si>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</si>
  <si>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</si>
  <si>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</si>
  <si>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</si>
  <si>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</si>
  <si>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</si>
  <si>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</si>
  <si>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</si>
  <si>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</si>
  <si>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</si>
  <si>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</si>
  <si>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</si>
  <si>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</si>
  <si>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</si>
  <si>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</si>
  <si>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</si>
  <si>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</si>
  <si>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</si>
  <si>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</si>
  <si>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</si>
  <si>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</si>
  <si>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</si>
  <si>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</si>
  <si>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</si>
  <si>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</si>
  <si>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</si>
  <si>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</si>
  <si>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</si>
  <si>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</si>
  <si>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</si>
  <si>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</si>
  <si>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</si>
  <si>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</si>
  <si>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</si>
  <si>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</si>
  <si>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</si>
  <si>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</si>
  <si>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</si>
  <si>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</si>
  <si>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</si>
  <si>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</si>
  <si>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</si>
  <si>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</si>
  <si>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</si>
  <si>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</si>
  <si>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</si>
  <si>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</si>
  <si>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</si>
  <si>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</si>
  <si>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</si>
  <si>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</si>
  <si>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</si>
  <si>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</si>
  <si>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</si>
  <si>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</si>
  <si>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</si>
  <si>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</si>
  <si>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</si>
  <si>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</si>
  <si>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</si>
  <si>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</si>
  <si>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</si>
  <si>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</si>
  <si>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</si>
  <si>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</si>
  <si>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</si>
  <si>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</si>
  <si>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</si>
  <si>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</si>
  <si>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</si>
  <si>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</si>
  <si>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</si>
  <si>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</si>
  <si>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</si>
  <si>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</si>
  <si>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</si>
  <si>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</si>
  <si>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</si>
  <si>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</si>
  <si>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</si>
  <si>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</si>
  <si>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</si>
  <si>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</si>
  <si>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</si>
  <si>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</si>
  <si>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</si>
  <si>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</si>
  <si>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</si>
  <si>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</si>
  <si>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</si>
  <si>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</si>
  <si>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</si>
  <si>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</si>
  <si>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</si>
  <si>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</si>
  <si>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</si>
  <si>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</si>
  <si>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</si>
  <si>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</si>
  <si>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</si>
  <si>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</si>
  <si>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</si>
  <si>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</si>
  <si>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</si>
  <si>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</si>
  <si>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</si>
  <si>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</si>
  <si>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</si>
  <si>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Ø 50mm &lt; Ledningsnet ≤ Ø110 mm</t>
  </si>
  <si>
    <t>Ledningsnet ≤ Ø50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</si>
</sst>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7">
        <v>4961282.3318514964</v>
      </c>
      <c r="F9" s="13" t="s">
        <v>4</v>
      </c>
      <c r="G9" s="47">
        <v>4918882.4002545085</v>
      </c>
      <c r="H9" s="13" t="s">
        <v>4</v>
      </c>
      <c r="I9" s="47">
        <v>4935889.3993629934</v>
      </c>
      <c r="J9" s="13" t="s">
        <v>4</v>
      </c>
      <c r="K9" s="56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1085518.1375775612</v>
      </c>
      <c r="L10" s="8" t="s">
        <v>4</v>
      </c>
      <c r="M10" s="2"/>
    </row>
    <row r="11" spans="1:13" x14ac:dyDescent="0.25">
      <c r="A11" s="2"/>
      <c r="B11" s="45" t="s">
        <v>73</v>
      </c>
      <c r="C11" s="43"/>
      <c r="D11" s="44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1782311.47819386</v>
      </c>
      <c r="L11" s="8" t="s">
        <v>4</v>
      </c>
      <c r="M11" s="2"/>
    </row>
    <row r="12" spans="1:13" x14ac:dyDescent="0.25">
      <c r="A12" s="2"/>
      <c r="B12" s="45" t="s">
        <v>90</v>
      </c>
      <c r="C12" s="43"/>
      <c r="D12" s="44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2340030.3297015</v>
      </c>
      <c r="L12" s="8" t="s">
        <v>4</v>
      </c>
      <c r="M12" s="2"/>
    </row>
    <row r="13" spans="1:13" x14ac:dyDescent="0.25">
      <c r="A13" s="2"/>
      <c r="B13" s="45" t="s">
        <v>140</v>
      </c>
      <c r="C13" s="43"/>
      <c r="D13" s="44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-183092.39704310417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-371888.01761100016</v>
      </c>
      <c r="F14" s="8" t="s">
        <v>4</v>
      </c>
      <c r="G14" s="9">
        <f>E14*(1+$E$25/100)</f>
        <v>-378396.05791919271</v>
      </c>
      <c r="H14" s="8" t="s">
        <v>4</v>
      </c>
      <c r="I14" s="9">
        <f>G14*(1+$E$25/100)</f>
        <v>-385017.98893277859</v>
      </c>
      <c r="J14" s="8" t="s">
        <v>4</v>
      </c>
      <c r="K14" s="50">
        <f>I14*(1+$E$25/100)</f>
        <v>-391755.80373910227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0">
        <f>SUM('Fane 7. Korrektion af PL2016'!G11,'Fane 7. Korrektion af PL2016'!G17,'Fane 7. Korrektion af PL2016'!G23,'Fane 7. Korrektion af PL2016'!G29,'Fane 7. Korrektion af PL2016'!G35)</f>
        <v>-140492.64666666667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0">
        <f>'Fane 8. Kontrol af PL2016'!G36</f>
        <v>-2388827.0633068867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0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0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-6508.0403081925033</v>
      </c>
      <c r="F19" s="8" t="s">
        <v>4</v>
      </c>
      <c r="G19" s="42">
        <f>(G17+G14)*($E$25/100)</f>
        <v>-6621.9310135858732</v>
      </c>
      <c r="H19" s="8" t="s">
        <v>4</v>
      </c>
      <c r="I19" s="42">
        <f>(I17+I14)*($E$25/100)</f>
        <v>-6737.8148063236258</v>
      </c>
      <c r="J19" s="8" t="s">
        <v>4</v>
      </c>
      <c r="K19" s="42">
        <f>SUM(K10:K14,K17:K18)*($E$25/100)</f>
        <v>81077.705532087508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-46439.242040953068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8">
        <f>SUM(E9:E20)</f>
        <v>4582886.2739323042</v>
      </c>
      <c r="F21" s="38" t="s">
        <v>4</v>
      </c>
      <c r="G21" s="48">
        <f>SUM(G9:G20)</f>
        <v>4533864.4113217294</v>
      </c>
      <c r="H21" s="38" t="s">
        <v>4</v>
      </c>
      <c r="I21" s="48">
        <f>SUM(I9:I20)</f>
        <v>4544133.5956238918</v>
      </c>
      <c r="J21" s="38" t="s">
        <v>4</v>
      </c>
      <c r="K21" s="51">
        <f>SUM(K9:K20)</f>
        <v>2138330.4982082956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49"/>
      <c r="F22" s="2"/>
      <c r="G22" s="49"/>
      <c r="H22" s="2"/>
      <c r="I22" s="49"/>
      <c r="J22" s="2"/>
      <c r="K22" s="5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3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3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1030466.3885294999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1691922.0495639797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2221356.3453468401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4943744.7834403198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117</v>
      </c>
      <c r="C10" s="96"/>
      <c r="D10" s="96"/>
      <c r="E10" s="54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118</v>
      </c>
      <c r="C11" s="96"/>
      <c r="D11" s="96"/>
      <c r="E11" s="54">
        <v>6830.9434000000001</v>
      </c>
      <c r="F11" s="17" t="s">
        <v>4</v>
      </c>
      <c r="G11" s="21">
        <v>3888</v>
      </c>
      <c r="H11" s="17" t="s">
        <v>4</v>
      </c>
      <c r="I11" s="2"/>
    </row>
    <row r="12" spans="1:9" x14ac:dyDescent="0.25">
      <c r="A12" s="2"/>
      <c r="B12" s="95" t="s">
        <v>119</v>
      </c>
      <c r="C12" s="96"/>
      <c r="D12" s="96"/>
      <c r="E12" s="54">
        <v>67704.740600000005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120</v>
      </c>
      <c r="C13" s="96"/>
      <c r="D13" s="96"/>
      <c r="E13" s="54">
        <v>32398.416399999998</v>
      </c>
      <c r="F13" s="17" t="s">
        <v>4</v>
      </c>
      <c r="G13" s="21">
        <v>5288</v>
      </c>
      <c r="H13" s="17" t="s">
        <v>4</v>
      </c>
      <c r="I13" s="2"/>
    </row>
    <row r="14" spans="1:9" x14ac:dyDescent="0.25">
      <c r="A14" s="2"/>
      <c r="B14" s="95" t="s">
        <v>121</v>
      </c>
      <c r="C14" s="96"/>
      <c r="D14" s="96"/>
      <c r="E14" s="54">
        <v>2086564.8088</v>
      </c>
      <c r="F14" s="17" t="s">
        <v>4</v>
      </c>
      <c r="G14" s="21">
        <v>1818831</v>
      </c>
      <c r="H14" s="17" t="s">
        <v>4</v>
      </c>
      <c r="I14" s="2"/>
    </row>
    <row r="15" spans="1:9" x14ac:dyDescent="0.25">
      <c r="A15" s="2"/>
      <c r="B15" s="95" t="s">
        <v>122</v>
      </c>
      <c r="C15" s="96"/>
      <c r="D15" s="96"/>
      <c r="E15" s="54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123</v>
      </c>
      <c r="C16" s="96"/>
      <c r="D16" s="96"/>
      <c r="E16" s="54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124</v>
      </c>
      <c r="C17" s="96"/>
      <c r="D17" s="96"/>
      <c r="E17" s="54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-365491.90920000011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-371888.01761100016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460971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401981.52142857143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5">
        <f>G9-G10</f>
        <v>58989.478571428568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1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58989.478571428568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57" t="s">
        <v>141</v>
      </c>
      <c r="C10" s="28">
        <v>2016</v>
      </c>
      <c r="D10" s="22">
        <v>50</v>
      </c>
      <c r="E10" s="21">
        <v>846481</v>
      </c>
      <c r="F10" s="9">
        <f>E10/D10</f>
        <v>16929.62</v>
      </c>
      <c r="G10" s="17" t="s">
        <v>4</v>
      </c>
      <c r="H10" s="2"/>
    </row>
    <row r="11" spans="1:8" x14ac:dyDescent="0.25">
      <c r="A11" s="2"/>
      <c r="B11" s="57" t="s">
        <v>142</v>
      </c>
      <c r="C11" s="28">
        <v>2016</v>
      </c>
      <c r="D11" s="22">
        <v>75</v>
      </c>
      <c r="E11" s="21">
        <v>58505</v>
      </c>
      <c r="F11" s="9">
        <f t="shared" ref="F11" si="0">E11/D11</f>
        <v>780.06666666666672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17709.686666666665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1842936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2379652</v>
      </c>
      <c r="H10" s="17" t="s">
        <v>4</v>
      </c>
      <c r="I10" s="2"/>
    </row>
    <row r="11" spans="1:9" x14ac:dyDescent="0.25">
      <c r="A11" s="2"/>
      <c r="B11" s="91" t="s">
        <v>132</v>
      </c>
      <c r="C11" s="92"/>
      <c r="D11" s="92"/>
      <c r="E11" s="92"/>
      <c r="F11" s="93"/>
      <c r="G11" s="15">
        <f>G9-G10</f>
        <v>-536716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84847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-300000</v>
      </c>
      <c r="H16" s="17" t="s">
        <v>4</v>
      </c>
      <c r="I16" s="2"/>
    </row>
    <row r="17" spans="1:9" x14ac:dyDescent="0.25">
      <c r="A17" s="2"/>
      <c r="B17" s="91" t="s">
        <v>133</v>
      </c>
      <c r="C17" s="92"/>
      <c r="D17" s="92"/>
      <c r="E17" s="92"/>
      <c r="F17" s="93"/>
      <c r="G17" s="15">
        <f>G15-G16</f>
        <v>384847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134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135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135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2016'!F12</f>
        <v>17709.686666666665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6333.333333333333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11376.353333333333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2565066.8666931135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1426910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9504.8499999999985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-8147.92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11333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1439599.9300000002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120000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120000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-48483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0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-48483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1511116.9300000002</v>
      </c>
      <c r="F28" s="25" t="s">
        <v>4</v>
      </c>
      <c r="G28" s="1">
        <f>IF(E28&lt;0,0,-E28)</f>
        <v>-1511116.9300000002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3414032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28745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3442777</v>
      </c>
      <c r="F35" s="25" t="s">
        <v>4</v>
      </c>
      <c r="G35" s="12">
        <f>-E35</f>
        <v>-3442777</v>
      </c>
      <c r="H35" s="25" t="s">
        <v>4</v>
      </c>
      <c r="I35" s="2"/>
    </row>
    <row r="36" spans="1:9" x14ac:dyDescent="0.25">
      <c r="A36" s="2"/>
      <c r="B36" s="91" t="s">
        <v>130</v>
      </c>
      <c r="C36" s="92"/>
      <c r="D36" s="92"/>
      <c r="E36" s="92"/>
      <c r="F36" s="93"/>
      <c r="G36" s="15">
        <f>$G$9+$G$28+$G$30+$G$35</f>
        <v>-2388827.0633068867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129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139</v>
      </c>
      <c r="C16" s="85"/>
      <c r="D16" s="85"/>
      <c r="E16" s="86"/>
      <c r="F16" s="100" t="s">
        <v>125</v>
      </c>
      <c r="G16" s="100"/>
      <c r="H16" s="2"/>
    </row>
    <row r="17" spans="1:8" x14ac:dyDescent="0.25">
      <c r="A17" s="2"/>
      <c r="B17" s="87" t="s">
        <v>137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127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2017-10-13T12:01:26Z</dcterms:modified>
</cp:coreProperties>
</file>