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G3" i="20" l="1"/>
  <c r="B6" i="12" l="1"/>
  <c r="B7" i="12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<sst xmlns="http://schemas.openxmlformats.org/spreadsheetml/2006/main" count="99" uniqueCount="68">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</sst>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1007899.3952590629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13525.294891999998</v>
      </c>
      <c r="C3" t="s">
        <v>10</v>
      </c>
    </row>
    <row r="4" spans="1:3" s="25" customFormat="1" x14ac:dyDescent="0.25">
      <c r="A4" s="3" t="s">
        <v>11</v>
      </c>
      <c r="B4" s="45">
        <f>SUM(B2:B3)</f>
        <v>1021424.6901510629</v>
      </c>
      <c r="C4" s="54" t="s">
        <v>10</v>
      </c>
    </row>
    <row r="5" spans="1:3" x14ac:dyDescent="0.25">
      <c r="A5" s="44" t="s">
        <v>0</v>
      </c>
      <c r="B5" s="35">
        <f>Investeringer!E3</f>
        <v>1546395.4739585733</v>
      </c>
      <c r="C5" s="22" t="s">
        <v>10</v>
      </c>
    </row>
    <row r="6" spans="1:3" x14ac:dyDescent="0.25">
      <c r="A6" s="4" t="s">
        <v>1</v>
      </c>
      <c r="B6" s="32">
        <f>Investeringer!F3</f>
        <v>9641.2389757199999</v>
      </c>
      <c r="C6" t="s">
        <v>10</v>
      </c>
    </row>
    <row r="7" spans="1:3" x14ac:dyDescent="0.25">
      <c r="A7" s="4" t="s">
        <v>2</v>
      </c>
      <c r="B7" s="32">
        <f>Investeringer!G3</f>
        <v>17777.240179348188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103263</v>
      </c>
      <c r="C8" t="s">
        <v>10</v>
      </c>
    </row>
    <row r="9" spans="1:3" s="21" customFormat="1" x14ac:dyDescent="0.25">
      <c r="A9" s="3" t="s">
        <v>44</v>
      </c>
      <c r="B9" s="45">
        <f>SUM(B5:B8)</f>
        <v>1677076.9531136416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omkostninger'!M2</f>
        <v>2201866</v>
      </c>
      <c r="C10" t="s">
        <v>10</v>
      </c>
    </row>
    <row r="11" spans="1:3" s="21" customFormat="1" x14ac:dyDescent="0.25">
      <c r="A11" s="3" t="s">
        <v>64</v>
      </c>
      <c r="B11" s="45">
        <f>SUM(B10:B10)</f>
        <v>2201866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54</v>
      </c>
      <c r="B13" s="34">
        <f>SUM(B4,B9,B11)</f>
        <v>4900367.6432647044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48</v>
      </c>
      <c r="B15" s="34">
        <f>B13*Pristalsregulering!C8*Pristalsregulering!C9</f>
        <v>4943744.4235472959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55</v>
      </c>
      <c r="D1" s="51" t="s">
        <v>56</v>
      </c>
      <c r="E1" s="51" t="s">
        <v>49</v>
      </c>
      <c r="F1" s="49" t="s">
        <v>57</v>
      </c>
      <c r="G1" s="49" t="s">
        <v>65</v>
      </c>
      <c r="H1" s="49" t="s">
        <v>58</v>
      </c>
      <c r="I1" s="49" t="s">
        <v>45</v>
      </c>
      <c r="J1" s="11" t="s">
        <v>59</v>
      </c>
      <c r="K1" s="11" t="s">
        <v>60</v>
      </c>
    </row>
    <row r="2" spans="1:11" s="22" customFormat="1" ht="15.75" thickTop="1" x14ac:dyDescent="0.25">
      <c r="A2" s="27">
        <v>2015</v>
      </c>
      <c r="B2" s="46">
        <v>816271</v>
      </c>
      <c r="C2" s="46">
        <v>0</v>
      </c>
      <c r="D2" s="46">
        <f>B2+C2</f>
        <v>816271</v>
      </c>
      <c r="E2" s="47">
        <f>D2</f>
        <v>816271</v>
      </c>
      <c r="F2" s="46">
        <v>1120863.3373041733</v>
      </c>
      <c r="G2" s="46">
        <v>0</v>
      </c>
      <c r="H2" s="46">
        <f>F2-G2</f>
        <v>1120863.3373041733</v>
      </c>
      <c r="I2" s="46">
        <f>AVERAGEIF(E2:E4,"&lt;&gt;0")</f>
        <v>899055.43948133325</v>
      </c>
      <c r="J2" s="46">
        <v>1007899.3952590629</v>
      </c>
      <c r="K2" s="36">
        <f>IF(H2&gt;I2,IF(I2&gt;J2,I2,J2),H2)</f>
        <v>1007899.3952590629</v>
      </c>
    </row>
    <row r="3" spans="1:11" s="22" customFormat="1" x14ac:dyDescent="0.25">
      <c r="A3" s="27">
        <v>2014</v>
      </c>
      <c r="B3" s="46">
        <v>1049135</v>
      </c>
      <c r="C3" s="46"/>
      <c r="D3" s="46">
        <f t="shared" ref="D3:D4" si="0">B3+C3</f>
        <v>1049135</v>
      </c>
      <c r="E3" s="47">
        <f>D3*Pristalsregulering!C7</f>
        <v>1049974.308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817987</v>
      </c>
      <c r="C4" s="46"/>
      <c r="D4" s="46">
        <f t="shared" si="0"/>
        <v>817987</v>
      </c>
      <c r="E4" s="47">
        <f>D4*Pristalsregulering!$C$6*Pristalsregulering!$C$7</f>
        <v>830921.0104439999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50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0</v>
      </c>
      <c r="C3" s="39">
        <v>10815</v>
      </c>
      <c r="D3" s="39">
        <v>0</v>
      </c>
      <c r="E3" s="38">
        <f>B3</f>
        <v>0</v>
      </c>
      <c r="F3" s="39">
        <f t="shared" ref="F3:G3" si="0">C3</f>
        <v>10815</v>
      </c>
      <c r="G3" s="40">
        <f t="shared" si="0"/>
        <v>0</v>
      </c>
      <c r="H3" s="41">
        <f>IF(E3=0,0,AVERAGEIF(E3:E5,"&lt;&gt;0"))+IF(F3=0,0,AVERAGEIF(F3:F5,"&lt;&gt;0"))+IF(G3=0,0,AVERAGEIF(G3:G5,"&lt;&gt;0"))</f>
        <v>13525.294891999998</v>
      </c>
    </row>
    <row r="4" spans="1:8" x14ac:dyDescent="0.25">
      <c r="A4" s="30">
        <v>2014</v>
      </c>
      <c r="B4" s="38">
        <v>0</v>
      </c>
      <c r="C4" s="39">
        <v>12611</v>
      </c>
      <c r="D4" s="39">
        <v>0</v>
      </c>
      <c r="E4" s="38">
        <f>B4*Pristalsregulering!$C$7</f>
        <v>0</v>
      </c>
      <c r="F4" s="39">
        <f>C4*Pristalsregulering!$C$7</f>
        <v>12621.0888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22900</v>
      </c>
      <c r="C5" s="39">
        <v>16873</v>
      </c>
      <c r="D5" s="39">
        <v>0</v>
      </c>
      <c r="E5" s="38">
        <f>B5*Pristalsregulering!$C$7*Pristalsregulering!$C$6</f>
        <v>23262.094799999999</v>
      </c>
      <c r="F5" s="39">
        <f>C5*Pristalsregulering!$C$7*Pristalsregulering!$C$6</f>
        <v>17139.795875999996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62</v>
      </c>
      <c r="C1" s="66"/>
      <c r="D1" s="67"/>
      <c r="E1" s="68" t="s">
        <v>63</v>
      </c>
      <c r="F1" s="68"/>
      <c r="G1" s="68"/>
    </row>
    <row r="2" spans="1:7" s="21" customFormat="1" ht="15.75" thickTop="1" x14ac:dyDescent="0.25">
      <c r="A2" s="60" t="s">
        <v>12</v>
      </c>
      <c r="B2" s="22" t="s">
        <v>61</v>
      </c>
      <c r="C2" s="22" t="s">
        <v>1</v>
      </c>
      <c r="D2" s="27" t="s">
        <v>67</v>
      </c>
      <c r="E2" s="21" t="s">
        <v>0</v>
      </c>
      <c r="F2" s="21" t="s">
        <v>1</v>
      </c>
      <c r="G2" s="21" t="s">
        <v>67</v>
      </c>
    </row>
    <row r="3" spans="1:7" s="21" customFormat="1" x14ac:dyDescent="0.25">
      <c r="A3" s="61">
        <v>2015</v>
      </c>
      <c r="B3" s="35">
        <v>1420406.8558633705</v>
      </c>
      <c r="C3" s="35">
        <v>9504.85</v>
      </c>
      <c r="D3" s="37">
        <v>17709.686666666665</v>
      </c>
      <c r="E3" s="32">
        <f>B3*Pristalsregulering!C2*Pristalsregulering!C3*Pristalsregulering!C4*Pristalsregulering!C5*Pristalsregulering!C6*Pristalsregulering!C7</f>
        <v>1546395.4739585733</v>
      </c>
      <c r="F3" s="32">
        <v>9641.2389757199999</v>
      </c>
      <c r="G3" s="32">
        <f>D3/Pristalsregulering!C8</f>
        <v>17777.240179348188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37</v>
      </c>
      <c r="C1" s="64"/>
      <c r="D1" s="64"/>
      <c r="E1" s="64"/>
      <c r="F1" s="65" t="s">
        <v>51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38</v>
      </c>
      <c r="C2" s="7" t="s">
        <v>39</v>
      </c>
      <c r="D2" s="7" t="s">
        <v>40</v>
      </c>
      <c r="E2" s="48" t="s">
        <v>41</v>
      </c>
      <c r="F2" s="7" t="s">
        <v>38</v>
      </c>
      <c r="G2" s="7" t="s">
        <v>39</v>
      </c>
      <c r="H2" s="7" t="s">
        <v>40</v>
      </c>
      <c r="I2" s="48" t="s">
        <v>41</v>
      </c>
      <c r="J2" s="19" t="s">
        <v>42</v>
      </c>
      <c r="K2" s="19" t="s">
        <v>39</v>
      </c>
      <c r="L2" s="15" t="s">
        <v>66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103263</v>
      </c>
      <c r="D3" s="35">
        <v>0</v>
      </c>
      <c r="E3" s="37">
        <v>0</v>
      </c>
      <c r="F3" s="35">
        <f>B3</f>
        <v>0</v>
      </c>
      <c r="G3" s="35">
        <f>C3</f>
        <v>103263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103263</v>
      </c>
      <c r="L3" s="40">
        <f>AVERAGE(H3:H5)+AVERAGE(I3:I5)</f>
        <v>0</v>
      </c>
      <c r="M3" s="41">
        <f>SUM(J3:L3)</f>
        <v>103263</v>
      </c>
      <c r="N3" s="22"/>
    </row>
    <row r="4" spans="1:14" x14ac:dyDescent="0.25">
      <c r="A4" s="27">
        <v>2014</v>
      </c>
      <c r="B4" s="42">
        <v>0</v>
      </c>
      <c r="C4" s="35">
        <v>151296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151417.03679999997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190825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193842.32489999995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44.5703125" style="24" bestFit="1" customWidth="1"/>
    <col min="11" max="11" width="44.5703125" style="24" customWidth="1"/>
    <col min="12" max="12" width="16.85546875" style="30" bestFit="1" customWidth="1"/>
    <col min="13" max="13" width="15.7109375" style="24" customWidth="1"/>
    <col min="14" max="17" width="0" style="24" hidden="1" customWidth="1"/>
    <col min="18" max="16384" width="9.140625" style="24" hidden="1"/>
  </cols>
  <sheetData>
    <row r="1" spans="1:13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52</v>
      </c>
      <c r="L1" s="58" t="s">
        <v>36</v>
      </c>
      <c r="M1" s="14" t="s">
        <v>25</v>
      </c>
    </row>
    <row r="2" spans="1:13" ht="15.75" thickTop="1" x14ac:dyDescent="0.25">
      <c r="A2" s="30">
        <v>2015</v>
      </c>
      <c r="B2" s="39">
        <v>32522</v>
      </c>
      <c r="C2" s="39">
        <v>0</v>
      </c>
      <c r="D2" s="39">
        <v>6857</v>
      </c>
      <c r="E2" s="39">
        <v>0</v>
      </c>
      <c r="F2" s="39">
        <v>67963</v>
      </c>
      <c r="G2" s="39">
        <v>2094524</v>
      </c>
      <c r="H2" s="39" t="s">
        <v>43</v>
      </c>
      <c r="I2" s="39">
        <v>0</v>
      </c>
      <c r="J2" s="39">
        <v>0</v>
      </c>
      <c r="K2" s="39"/>
      <c r="L2" s="40"/>
      <c r="M2" s="41">
        <f>SUM(B2:L2)</f>
        <v>2201866</v>
      </c>
    </row>
    <row r="3" spans="1:13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43</v>
      </c>
    </row>
    <row r="4" spans="1:13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43</v>
      </c>
    </row>
    <row r="5" spans="1:13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53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46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47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Mie Nørgaard Hilstrøm</cp:lastModifiedBy>
  <dcterms:created xsi:type="dcterms:W3CDTF">2016-02-18T09:14:14Z</dcterms:created>
  <dcterms:modified xsi:type="dcterms:W3CDTF">2017-09-14T17:41:11Z</dcterms:modified>
</cp:coreProperties>
</file>