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6" i="16"/>
  <c r="J3" i="24"/>
  <c r="E5" i="16"/>
  <c r="E6" i="16"/>
  <c r="D5" i="16"/>
  <c r="F3" i="16" l="1"/>
  <c r="G3" i="16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<sst xmlns="http://schemas.openxmlformats.org/spreadsheetml/2006/main" count="111" uniqueCount="75">
  <si>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</si>
  <si>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</si>
  <si>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</si>
  <si>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</si>
  <si>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</si>
  <si>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</si>
  <si>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</si>
  <si>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</si>
  <si>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</si>
  <si>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</si>
  <si>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</si>
  <si>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</si>
  <si>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</si>
  <si>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</si>
  <si>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</si>
  <si>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</si>
  <si>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</si>
  <si>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</si>
  <si>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</si>
  <si>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</si>
  <si>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</si>
  <si>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</si>
  <si>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</si>
  <si>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>Svovlbrintebekæmpelse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</si>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</sst>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28477564.906834606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2895293.5371340262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102176.25977466666</v>
      </c>
      <c r="C4" t="s">
        <v>11</v>
      </c>
    </row>
    <row r="5" spans="1:3" s="26" customFormat="1" x14ac:dyDescent="0.25">
      <c r="A5" s="3" t="s">
        <v>12</v>
      </c>
      <c r="B5" s="48">
        <f>SUM(B2:B4)</f>
        <v>31475034.703743298</v>
      </c>
      <c r="C5" s="62" t="s">
        <v>11</v>
      </c>
    </row>
    <row r="6" spans="1:3" x14ac:dyDescent="0.25">
      <c r="A6" s="47" t="s">
        <v>0</v>
      </c>
      <c r="B6" s="38">
        <f>Investeringer!E3</f>
        <v>52930276.074857034</v>
      </c>
      <c r="C6" s="23" t="s">
        <v>11</v>
      </c>
    </row>
    <row r="7" spans="1:3" x14ac:dyDescent="0.25">
      <c r="A7" s="4" t="s">
        <v>1</v>
      </c>
      <c r="B7" s="35">
        <f>Investeringer!F3</f>
        <v>10961424.950286666</v>
      </c>
      <c r="C7" t="s">
        <v>11</v>
      </c>
    </row>
    <row r="8" spans="1:3" x14ac:dyDescent="0.25">
      <c r="A8" s="4" t="s">
        <v>2</v>
      </c>
      <c r="B8" s="35">
        <f>Investeringer!G3</f>
        <v>1446290.2582145454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1999440.054</v>
      </c>
      <c r="C9" t="s">
        <v>11</v>
      </c>
    </row>
    <row r="10" spans="1:3" s="22" customFormat="1" x14ac:dyDescent="0.25">
      <c r="A10" s="3" t="s">
        <v>48</v>
      </c>
      <c r="B10" s="48">
        <f>SUM(B6:B9)</f>
        <v>67337431.337358251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1822390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1822390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100634856.04110155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101525649.6217148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27151469</v>
      </c>
      <c r="C2" s="49">
        <v>0</v>
      </c>
      <c r="D2" s="49">
        <f>B2+C2</f>
        <v>27151469</v>
      </c>
      <c r="E2" s="50">
        <f>D2</f>
        <v>27151469</v>
      </c>
      <c r="F2" s="49">
        <v>29427564.906834606</v>
      </c>
      <c r="G2" s="49">
        <v>950000</v>
      </c>
      <c r="H2" s="49">
        <f>F2-G2</f>
        <v>28477564.906834606</v>
      </c>
      <c r="I2" s="49">
        <f>AVERAGEIF(E2:E4,"&lt;&gt;0")</f>
        <v>28836816.449966665</v>
      </c>
      <c r="J2" s="49">
        <v>27479906.790744938</v>
      </c>
      <c r="K2" s="39">
        <f>IF(H2&gt;I2,IF(I2&gt;J2,I2,J2),H2)</f>
        <v>28477564.906834606</v>
      </c>
    </row>
    <row r="3" spans="1:11" s="23" customFormat="1" x14ac:dyDescent="0.25">
      <c r="A3" s="28">
        <v>2014</v>
      </c>
      <c r="B3" s="49">
        <v>28494721.289999999</v>
      </c>
      <c r="C3" s="49"/>
      <c r="D3" s="49">
        <f t="shared" ref="D3:D4" si="0">B3+C3</f>
        <v>28494721.289999999</v>
      </c>
      <c r="E3" s="50">
        <f>D3*Pristalsregulering!C7</f>
        <v>28517517.067031998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30361389</v>
      </c>
      <c r="C4" s="49"/>
      <c r="D4" s="49">
        <f t="shared" si="0"/>
        <v>30361389</v>
      </c>
      <c r="E4" s="50">
        <f>D4*Pristalsregulering!$C$6*Pristalsregulering!$C$7</f>
        <v>30841463.282867994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52" width="0" hidden="1" customWidth="1"/>
    <col min="53" max="53" width="9.140625" hidden="1" customWidth="1"/>
    <col min="54" max="58" width="0" hidden="1" customWidth="1"/>
    <col min="59" max="59" width="9.140625" hidden="1" customWidth="1"/>
    <col min="60" max="113" width="0" hidden="1" customWidth="1"/>
    <col min="114" max="114" width="9.140625" hidden="1" customWidth="1"/>
    <col min="115" max="157" width="0" hidden="1" customWidth="1"/>
    <col min="158" max="158" width="9.140625" hidden="1" customWidth="1"/>
    <col min="159" max="163" width="0" hidden="1" customWidth="1"/>
    <col min="164" max="164" width="9.140625" hidden="1" customWidth="1"/>
    <col min="165" max="169" width="0" hidden="1" customWidth="1"/>
    <col min="170" max="170" width="9.140625" hidden="1" customWidth="1"/>
    <col min="171" max="218" width="0" hidden="1" customWidth="1"/>
    <col min="219" max="219" width="9.140625" hidden="1" customWidth="1"/>
    <col min="220" max="262" width="0" hidden="1" customWidth="1"/>
    <col min="263" max="263" width="9.140625" hidden="1" customWidth="1"/>
    <col min="264" max="268" width="0" hidden="1" customWidth="1"/>
    <col min="269" max="269" width="9.140625" hidden="1" customWidth="1"/>
    <col min="270" max="274" width="0" hidden="1" customWidth="1"/>
    <col min="275" max="275" width="9.140625" hidden="1" customWidth="1"/>
    <col min="276" max="280" width="0" hidden="1" customWidth="1"/>
    <col min="281" max="281" width="9.140625" hidden="1" customWidth="1"/>
    <col min="282" max="323" width="0" hidden="1" customWidth="1"/>
    <col min="324" max="324" width="9.140625" hidden="1" customWidth="1"/>
    <col min="325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1239620</v>
      </c>
      <c r="D3" s="45">
        <f>B3/Pristalsregulering!$C$8</f>
        <v>0</v>
      </c>
      <c r="E3" s="35">
        <f>C3/Pristalsregulering!$C$8</f>
        <v>1244348.5243926924</v>
      </c>
      <c r="F3" s="45">
        <f>IF(D4=0,0,AVERAGEIF(D4:D6,"&lt;&gt;0"))+D3</f>
        <v>1650945.0127413336</v>
      </c>
      <c r="G3" s="38">
        <f>IF(E4=0,0,AVERAGEIF(E4:E6,"&lt;&gt;0"))+E3</f>
        <v>1244348.5243926924</v>
      </c>
      <c r="H3" s="57">
        <f>SUM(F3:G3)</f>
        <v>2895293.5371340262</v>
      </c>
    </row>
    <row r="4" spans="1:8" x14ac:dyDescent="0.25">
      <c r="A4" s="28">
        <v>2015</v>
      </c>
      <c r="B4" s="35">
        <v>1980136</v>
      </c>
      <c r="C4" s="35"/>
      <c r="D4" s="45">
        <f>B4</f>
        <v>1980136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2365533</v>
      </c>
      <c r="C5" s="35"/>
      <c r="D5" s="45">
        <f>B5*Pristalsregulering!$C$7</f>
        <v>2367425.4263999998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>
        <v>595852</v>
      </c>
      <c r="C6" s="35"/>
      <c r="D6" s="45">
        <f>B6*Pristalsregulering!$C$7*Pristalsregulering!$C$6</f>
        <v>605273.61182399979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18773</v>
      </c>
      <c r="C3" s="42">
        <v>84000</v>
      </c>
      <c r="D3" s="42">
        <v>0</v>
      </c>
      <c r="E3" s="41">
        <f>B3</f>
        <v>18773</v>
      </c>
      <c r="F3" s="42">
        <f t="shared" ref="F3:G3" si="0">C3</f>
        <v>84000</v>
      </c>
      <c r="G3" s="43">
        <f t="shared" si="0"/>
        <v>0</v>
      </c>
      <c r="H3" s="44">
        <f>IF(E3=0,0,AVERAGEIF(E3:E5,"&lt;&gt;0"))+IF(F3=0,0,AVERAGEIF(F3:F5,"&lt;&gt;0"))+IF(G3=0,0,AVERAGEIF(G3:G5,"&lt;&gt;0"))</f>
        <v>102176.25977466666</v>
      </c>
    </row>
    <row r="4" spans="1:8" x14ac:dyDescent="0.25">
      <c r="A4" s="31">
        <v>2014</v>
      </c>
      <c r="B4" s="41">
        <v>21331</v>
      </c>
      <c r="C4" s="42">
        <v>78400</v>
      </c>
      <c r="D4" s="42">
        <v>0</v>
      </c>
      <c r="E4" s="41">
        <f>B4*Pristalsregulering!$C$7</f>
        <v>21348.064799999996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27127</v>
      </c>
      <c r="C5" s="42">
        <v>75200</v>
      </c>
      <c r="D5" s="42">
        <v>0</v>
      </c>
      <c r="E5" s="41">
        <f>B5*Pristalsregulering!$C$7*Pristalsregulering!$C$6</f>
        <v>27555.932123999995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48617917.140568361</v>
      </c>
      <c r="C3" s="38">
        <v>10586022.516383335</v>
      </c>
      <c r="D3" s="40">
        <v>1440794.35523333</v>
      </c>
      <c r="E3" s="35">
        <f>B3*Pristalsregulering!C2*Pristalsregulering!C3*Pristalsregulering!C4*Pristalsregulering!C5*Pristalsregulering!C6*Pristalsregulering!C7</f>
        <v>52930276.074857034</v>
      </c>
      <c r="F3" s="35">
        <v>10961424.950286666</v>
      </c>
      <c r="G3" s="35">
        <f xml:space="preserve"> D3/Pristalsregulering!$C$8</f>
        <v>1446290.2582145454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1918683</v>
      </c>
      <c r="D3" s="38">
        <v>0</v>
      </c>
      <c r="E3" s="40">
        <v>0</v>
      </c>
      <c r="F3" s="38">
        <f>B3</f>
        <v>0</v>
      </c>
      <c r="G3" s="38">
        <f>C3</f>
        <v>1918683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1918683</v>
      </c>
      <c r="L3" s="43">
        <f>AVERAGE(H3:H5)+AVERAGE(I3:I5)</f>
        <v>80757.053999999989</v>
      </c>
      <c r="M3" s="44">
        <f>SUM(J3:L3)</f>
        <v>1999440.054</v>
      </c>
      <c r="N3" s="23"/>
    </row>
    <row r="4" spans="1:14" x14ac:dyDescent="0.25">
      <c r="A4" s="28">
        <v>2014</v>
      </c>
      <c r="B4" s="45">
        <v>0</v>
      </c>
      <c r="C4" s="38">
        <v>1952681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1954243.1447999999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1859663</v>
      </c>
      <c r="D5" s="38">
        <v>238500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1889067.9913559996</v>
      </c>
      <c r="H5" s="38">
        <f>IF(D5="","",D5*Pristalsregulering!$C$7*Pristalsregulering!$C$6)</f>
        <v>242271.16199999995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</v>
      </c>
      <c r="C2" s="42">
        <v>0</v>
      </c>
      <c r="D2" s="42">
        <v>155815</v>
      </c>
      <c r="E2" s="42">
        <v>124591</v>
      </c>
      <c r="F2" s="42">
        <v>0</v>
      </c>
      <c r="G2" s="42">
        <v>0</v>
      </c>
      <c r="H2" s="42">
        <v>1509462</v>
      </c>
      <c r="I2" s="42">
        <v>0</v>
      </c>
      <c r="J2" s="42"/>
      <c r="K2" s="42"/>
      <c r="L2" s="43">
        <v>0</v>
      </c>
      <c r="M2" s="44">
        <f>SUM(B2:L2)</f>
        <v>1822390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2017-10-13T11:55:40Z</dcterms:modified>
</cp:coreProperties>
</file>