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workbookProtection workbookPassword="DFE9" lockStructure="1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26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7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<sst xmlns="http://schemas.openxmlformats.org/spreadsheetml/2006/main" count="385" uniqueCount="196">
  <si>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</si>
  <si>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</si>
  <si>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</si>
  <si>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</si>
  <si>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</si>
  <si>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</si>
  <si>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</si>
  <si>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</si>
  <si>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</si>
  <si>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</si>
  <si>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</si>
  <si>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</si>
  <si>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</si>
  <si>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</si>
  <si>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</si>
  <si>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</si>
  <si>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</si>
  <si>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</si>
  <si>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</si>
  <si>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</si>
  <si>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</si>
  <si>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</si>
  <si>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</si>
  <si>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</si>
  <si>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</si>
  <si>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</si>
  <si>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</si>
  <si>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</si>
  <si>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</si>
  <si>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</si>
  <si>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</si>
  <si>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</si>
  <si>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</si>
  <si>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</si>
  <si>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</si>
  <si>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</si>
  <si>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</si>
  <si>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</si>
  <si>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</si>
  <si>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</si>
  <si>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</si>
  <si>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</si>
  <si>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</si>
  <si>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</si>
  <si>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</si>
  <si>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</si>
  <si>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</si>
  <si>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</si>
  <si>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</si>
  <si>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</si>
  <si>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</si>
  <si>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</si>
  <si>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</si>
  <si>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</si>
  <si>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</si>
  <si>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</si>
  <si>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</si>
  <si>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</si>
  <si>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</si>
  <si>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</si>
  <si>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</si>
  <si>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</si>
  <si>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</si>
  <si>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</si>
  <si>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</si>
  <si>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</si>
  <si>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</si>
  <si>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</si>
  <si>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</si>
  <si>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</si>
  <si>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</si>
  <si>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</si>
  <si>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</si>
  <si>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</si>
  <si>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</si>
  <si>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</si>
  <si>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</si>
  <si>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</si>
  <si>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</si>
  <si>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</si>
  <si>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</si>
  <si>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</si>
  <si>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</si>
  <si>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</si>
  <si>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</si>
  <si>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</si>
  <si>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</si>
  <si>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</si>
  <si>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</si>
  <si>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</si>
  <si>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</si>
  <si>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</si>
  <si>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</si>
  <si>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</si>
  <si>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</si>
  <si>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</si>
  <si>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</si>
  <si>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</si>
  <si>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</si>
  <si>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</si>
  <si>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</si>
  <si>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</si>
  <si>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</si>
  <si>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</si>
  <si>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</si>
  <si>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</si>
  <si>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</si>
  <si>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</si>
  <si>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</si>
  <si>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</si>
  <si>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</si>
  <si>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</si>
  <si>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</si>
  <si>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</si>
  <si>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</si>
  <si>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</si>
  <si>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</si>
  <si>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</si>
  <si>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</si>
  <si>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</si>
  <si>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</si>
  <si>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</si>
  <si>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</si>
  <si>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</si>
  <si>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</si>
  <si>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</si>
  <si>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</si>
  <si>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</si>
  <si>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</si>
  <si>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</si>
  <si>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</si>
  <si>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</si>
  <si>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</si>
  <si>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</si>
  <si>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</si>
  <si>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</si>
  <si>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</si>
  <si>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</si>
  <si>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</si>
  <si>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</si>
  <si>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</si>
  <si>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</si>
  <si>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</si>
  <si>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</si>
  <si>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</si>
  <si>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</si>
  <si>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</si>
  <si>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</si>
  <si>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</si>
  <si>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</si>
  <si>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</si>
  <si>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</si>
  <si>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</si>
  <si>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Stik</t>
  </si>
  <si>
    <t>Brønde</t>
  </si>
  <si>
    <t>Pumpestationer i brønde (&lt; 6,25 m2), Konstruktioner</t>
  </si>
  <si>
    <t>Køretøjer, små lastvogne (&lt; 3.500 kg.)</t>
  </si>
  <si>
    <t>It-udstyr</t>
  </si>
  <si>
    <t>Mindre renseanlæg &lt; 5.000 PE uden mulighed for opdeling</t>
  </si>
  <si>
    <t>Tryksatte minipumpestationer (husstandssystemer)</t>
  </si>
  <si>
    <t>Indløb-/udløbsarrangement</t>
  </si>
  <si>
    <t>Jordbassin Klasse A</t>
  </si>
  <si>
    <t>Pumpestationer i brønde (&lt; 6,25 m2), Mek/EL</t>
  </si>
  <si>
    <t>Strømpeforing ≤ Ø 200 mm</t>
  </si>
  <si>
    <t>Strømpeforing 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</si>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</sst>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184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24856813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27289500</v>
      </c>
      <c r="H10" s="23" t="s">
        <v>4</v>
      </c>
      <c r="I10" s="2"/>
    </row>
    <row r="11" spans="1:9" x14ac:dyDescent="0.25">
      <c r="A11" s="2"/>
      <c r="B11" s="85" t="s">
        <v>185</v>
      </c>
      <c r="C11" s="86"/>
      <c r="D11" s="86"/>
      <c r="E11" s="86"/>
      <c r="F11" s="87"/>
      <c r="G11" s="21">
        <f>G9-G10</f>
        <v>-2432687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186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1685461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2175912</v>
      </c>
      <c r="H16" s="23" t="s">
        <v>4</v>
      </c>
      <c r="I16" s="2"/>
    </row>
    <row r="17" spans="1:9" x14ac:dyDescent="0.25">
      <c r="A17" s="2"/>
      <c r="B17" s="85" t="s">
        <v>186</v>
      </c>
      <c r="C17" s="86"/>
      <c r="D17" s="86"/>
      <c r="E17" s="86"/>
      <c r="F17" s="87"/>
      <c r="G17" s="21">
        <f>G15-G16</f>
        <v>-490451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187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2678544.58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2419560</v>
      </c>
      <c r="H22" s="23" t="s">
        <v>4</v>
      </c>
      <c r="I22" s="2"/>
    </row>
    <row r="23" spans="1:9" x14ac:dyDescent="0.25">
      <c r="A23" s="2"/>
      <c r="B23" s="85" t="s">
        <v>187</v>
      </c>
      <c r="C23" s="86"/>
      <c r="D23" s="86"/>
      <c r="E23" s="86"/>
      <c r="F23" s="87"/>
      <c r="G23" s="21">
        <f>G21-G22</f>
        <v>258984.58000000007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188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188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2016'!F27</f>
        <v>1494972.3933333333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1636500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-141527.60666666669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189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1989881.07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0</v>
      </c>
      <c r="H40" s="23" t="s">
        <v>4</v>
      </c>
      <c r="I40" s="2"/>
    </row>
    <row r="41" spans="1:9" x14ac:dyDescent="0.25">
      <c r="A41" s="2"/>
      <c r="B41" s="85" t="s">
        <v>189</v>
      </c>
      <c r="C41" s="86"/>
      <c r="D41" s="86"/>
      <c r="E41" s="86"/>
      <c r="F41" s="87"/>
      <c r="G41" s="21">
        <f>G39-G40</f>
        <v>1989881.07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103402292.66544534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42505842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5226055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-260342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3390083.3333333335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50861638.333333336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2585209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2585209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-2823113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-2612678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-34446916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-39882707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13564140.333333336</v>
      </c>
      <c r="F28" s="38" t="s">
        <v>4</v>
      </c>
      <c r="G28" s="1">
        <f>IF(E28&lt;0,0,-E28)</f>
        <v>-13564140.333333336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7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79501639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4941095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84442734</v>
      </c>
      <c r="F35" s="38" t="s">
        <v>4</v>
      </c>
      <c r="G35" s="18">
        <f>-E35</f>
        <v>-84442734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5395418.3321120143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181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182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177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195</v>
      </c>
      <c r="C16" s="92"/>
      <c r="D16" s="92"/>
      <c r="E16" s="93"/>
      <c r="F16" s="116" t="s">
        <v>178</v>
      </c>
      <c r="G16" s="116"/>
      <c r="H16" s="2"/>
    </row>
    <row r="17" spans="1:8" x14ac:dyDescent="0.25">
      <c r="A17" s="2"/>
      <c r="B17" s="100" t="s">
        <v>191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179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180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190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98154317.790443465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22557988.201758165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omk.'!G19</f>
        <v>2561016.1972230026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193</v>
      </c>
      <c r="C12" s="49"/>
      <c r="D12" s="50"/>
      <c r="E12" s="12">
        <f>'Fane 5. Individuelt eff.krav'!G10</f>
        <v>-1677238.5785967158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173</v>
      </c>
      <c r="C13" s="97"/>
      <c r="D13" s="98"/>
      <c r="E13" s="12">
        <f>'Fane 3. Korrigeret grundlag'!G22</f>
        <v>3361088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177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1791985.709658721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1452122.186859081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183</v>
      </c>
      <c r="C23" s="102"/>
      <c r="D23" s="103"/>
      <c r="E23" s="18">
        <f>SUM(E9,E11:E18,E20)-SUM(E21:E22)</f>
        <v>102739046.9318694</v>
      </c>
      <c r="F23" s="19" t="s">
        <v>4</v>
      </c>
      <c r="G23" s="18">
        <f>E23</f>
        <v>102739046.9318694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-2432687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-490451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258984.58000000007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-141527.60666666669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1989881.07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-815799.95666666632</v>
      </c>
      <c r="F33" s="19" t="s">
        <v>4</v>
      </c>
      <c r="G33" s="18">
        <f>E33</f>
        <v>-815799.95666666632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5395418.3321120143</v>
      </c>
      <c r="F35" s="19" t="s">
        <v>4</v>
      </c>
      <c r="G35" s="18">
        <f>E35</f>
        <v>5395418.3321120143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107318665.30731475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99387538.032669395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25558586.975963343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173</v>
      </c>
      <c r="C11" s="59"/>
      <c r="D11" s="60"/>
      <c r="E11" s="12">
        <v>2867131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1789456.7080717143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1508764.2384250392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183</v>
      </c>
      <c r="C15" s="102"/>
      <c r="D15" s="103"/>
      <c r="E15" s="18">
        <f>$E$9+$E$12-$E$13-$E$14+E11</f>
        <v>102535361.50231606</v>
      </c>
      <c r="F15" s="19" t="s">
        <v>4</v>
      </c>
      <c r="G15" s="18">
        <f>E15</f>
        <v>102535361.50231606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102535361.50231606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17303313.78195532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58293015.80672998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22557988.201758165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98154317.790443465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173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174</v>
      </c>
      <c r="C20" s="89"/>
      <c r="D20" s="89"/>
      <c r="E20" s="89"/>
      <c r="F20" s="90"/>
      <c r="G20" s="27">
        <v>3361088</v>
      </c>
      <c r="H20" s="23" t="s">
        <v>4</v>
      </c>
      <c r="I20" s="2"/>
    </row>
    <row r="21" spans="1:9" x14ac:dyDescent="0.25">
      <c r="A21" s="2"/>
      <c r="B21" s="100" t="s">
        <v>175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4" t="s">
        <v>176</v>
      </c>
      <c r="C22" s="105"/>
      <c r="D22" s="105"/>
      <c r="E22" s="105"/>
      <c r="F22" s="106"/>
      <c r="G22" s="21">
        <f>SUM(G20:G21)</f>
        <v>3361088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165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166</v>
      </c>
      <c r="C11" s="109"/>
      <c r="D11" s="109"/>
      <c r="E11" s="56">
        <v>0</v>
      </c>
      <c r="F11" s="23" t="s">
        <v>4</v>
      </c>
      <c r="G11" s="27">
        <v>230318</v>
      </c>
      <c r="H11" s="23" t="s">
        <v>4</v>
      </c>
      <c r="I11" s="2"/>
    </row>
    <row r="12" spans="1:9" x14ac:dyDescent="0.25">
      <c r="A12" s="2"/>
      <c r="B12" s="108" t="s">
        <v>167</v>
      </c>
      <c r="C12" s="109"/>
      <c r="D12" s="109"/>
      <c r="E12" s="56">
        <v>1642389.1147999999</v>
      </c>
      <c r="F12" s="23" t="s">
        <v>4</v>
      </c>
      <c r="G12" s="27">
        <v>1131197</v>
      </c>
      <c r="H12" s="23" t="s">
        <v>4</v>
      </c>
      <c r="I12" s="2"/>
    </row>
    <row r="13" spans="1:9" x14ac:dyDescent="0.25">
      <c r="A13" s="2"/>
      <c r="B13" s="108" t="s">
        <v>168</v>
      </c>
      <c r="C13" s="109"/>
      <c r="D13" s="109"/>
      <c r="E13" s="56">
        <v>32398.416399999998</v>
      </c>
      <c r="F13" s="23" t="s">
        <v>4</v>
      </c>
      <c r="G13" s="27">
        <v>48837</v>
      </c>
      <c r="H13" s="23" t="s">
        <v>4</v>
      </c>
      <c r="I13" s="2"/>
    </row>
    <row r="14" spans="1:9" x14ac:dyDescent="0.25">
      <c r="A14" s="2"/>
      <c r="B14" s="108" t="s">
        <v>169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170</v>
      </c>
      <c r="C15" s="109"/>
      <c r="D15" s="109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171</v>
      </c>
      <c r="C16" s="109"/>
      <c r="D16" s="109"/>
      <c r="E16" s="56">
        <v>20600306.233199999</v>
      </c>
      <c r="F16" s="23" t="s">
        <v>4</v>
      </c>
      <c r="G16" s="27">
        <v>23381711</v>
      </c>
      <c r="H16" s="23" t="s">
        <v>4</v>
      </c>
      <c r="I16" s="2"/>
    </row>
    <row r="17" spans="1:9" x14ac:dyDescent="0.25">
      <c r="A17" s="2"/>
      <c r="B17" s="108" t="s">
        <v>172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2516969.2356000021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2561016.1972230026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78957417.588685304</v>
      </c>
      <c r="H9" s="23" t="s">
        <v>4</v>
      </c>
      <c r="I9" s="2"/>
    </row>
    <row r="10" spans="1:9" x14ac:dyDescent="0.25">
      <c r="A10" s="2"/>
      <c r="B10" s="48" t="s">
        <v>193</v>
      </c>
      <c r="C10" s="49"/>
      <c r="D10" s="49"/>
      <c r="E10" s="49"/>
      <c r="F10" s="50"/>
      <c r="G10" s="12">
        <v>-1677238.5785967158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0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20664401.78195532</v>
      </c>
      <c r="H9" s="23" t="s">
        <v>4</v>
      </c>
      <c r="I9" s="2"/>
    </row>
    <row r="10" spans="1:9" x14ac:dyDescent="0.25">
      <c r="A10" s="2"/>
      <c r="B10" s="52" t="s">
        <v>192</v>
      </c>
      <c r="C10" s="53"/>
      <c r="D10" s="53"/>
      <c r="E10" s="53"/>
      <c r="F10" s="54"/>
      <c r="G10" s="12">
        <v>-425798.8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411855.57068279083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58293015.80672998</v>
      </c>
      <c r="H13" s="23" t="s">
        <v>4</v>
      </c>
      <c r="I13" s="2"/>
    </row>
    <row r="14" spans="1:9" x14ac:dyDescent="0.25">
      <c r="A14" s="2"/>
      <c r="B14" s="48" t="s">
        <v>194</v>
      </c>
      <c r="C14" s="49"/>
      <c r="D14" s="49"/>
      <c r="E14" s="49"/>
      <c r="F14" s="50"/>
      <c r="G14" s="12">
        <v>-531713.39130000002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1040266.6161762901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1452122.186859081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-11568967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-11568967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0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4099280</v>
      </c>
      <c r="F10" s="12">
        <f>E10/D10</f>
        <v>54657.066666666666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75</v>
      </c>
      <c r="E11" s="27">
        <v>9495608</v>
      </c>
      <c r="F11" s="12">
        <f t="shared" ref="F11:F26" si="0">E11/D11</f>
        <v>126608.10666666667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75</v>
      </c>
      <c r="E12" s="27">
        <v>1103340</v>
      </c>
      <c r="F12" s="12">
        <f t="shared" si="0"/>
        <v>14711.2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75</v>
      </c>
      <c r="E13" s="27">
        <v>786588</v>
      </c>
      <c r="F13" s="12">
        <f t="shared" si="0"/>
        <v>10487.84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75</v>
      </c>
      <c r="E14" s="27">
        <v>323280</v>
      </c>
      <c r="F14" s="12">
        <f t="shared" si="0"/>
        <v>4310.3999999999996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75</v>
      </c>
      <c r="E15" s="27">
        <v>10705597</v>
      </c>
      <c r="F15" s="12">
        <f t="shared" si="0"/>
        <v>142741.29333333333</v>
      </c>
      <c r="G15" s="23" t="s">
        <v>4</v>
      </c>
      <c r="H15" s="2"/>
    </row>
    <row r="16" spans="1:8" ht="26.25" x14ac:dyDescent="0.25">
      <c r="A16" s="2"/>
      <c r="B16" s="47" t="s">
        <v>155</v>
      </c>
      <c r="C16" s="41">
        <v>2016</v>
      </c>
      <c r="D16" s="28">
        <v>50</v>
      </c>
      <c r="E16" s="27">
        <v>410000</v>
      </c>
      <c r="F16" s="12">
        <f t="shared" si="0"/>
        <v>8200</v>
      </c>
      <c r="G16" s="23" t="s">
        <v>4</v>
      </c>
      <c r="H16" s="2"/>
    </row>
    <row r="17" spans="1:8" x14ac:dyDescent="0.25">
      <c r="A17" s="2"/>
      <c r="B17" s="47" t="s">
        <v>156</v>
      </c>
      <c r="C17" s="41">
        <v>2016</v>
      </c>
      <c r="D17" s="28">
        <v>5</v>
      </c>
      <c r="E17" s="27">
        <v>857892</v>
      </c>
      <c r="F17" s="12">
        <f t="shared" si="0"/>
        <v>171578.4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5</v>
      </c>
      <c r="E18" s="27">
        <v>1013220</v>
      </c>
      <c r="F18" s="12">
        <f t="shared" si="0"/>
        <v>202644</v>
      </c>
      <c r="G18" s="23" t="s">
        <v>4</v>
      </c>
      <c r="H18" s="2"/>
    </row>
    <row r="19" spans="1:8" ht="26.25" x14ac:dyDescent="0.25">
      <c r="A19" s="2"/>
      <c r="B19" s="47" t="s">
        <v>158</v>
      </c>
      <c r="C19" s="41">
        <v>2016</v>
      </c>
      <c r="D19" s="28">
        <v>40</v>
      </c>
      <c r="E19" s="27">
        <v>409548</v>
      </c>
      <c r="F19" s="12">
        <f t="shared" si="0"/>
        <v>10238.700000000001</v>
      </c>
      <c r="G19" s="23" t="s">
        <v>4</v>
      </c>
      <c r="H19" s="2"/>
    </row>
    <row r="20" spans="1:8" ht="26.25" x14ac:dyDescent="0.25">
      <c r="A20" s="2"/>
      <c r="B20" s="47" t="s">
        <v>159</v>
      </c>
      <c r="C20" s="41">
        <v>2016</v>
      </c>
      <c r="D20" s="28">
        <v>30</v>
      </c>
      <c r="E20" s="27">
        <v>698775</v>
      </c>
      <c r="F20" s="12">
        <f t="shared" si="0"/>
        <v>23292.5</v>
      </c>
      <c r="G20" s="23" t="s">
        <v>4</v>
      </c>
      <c r="H20" s="2"/>
    </row>
    <row r="21" spans="1:8" x14ac:dyDescent="0.25">
      <c r="A21" s="2"/>
      <c r="B21" s="47" t="s">
        <v>160</v>
      </c>
      <c r="C21" s="41">
        <v>2016</v>
      </c>
      <c r="D21" s="28">
        <v>75</v>
      </c>
      <c r="E21" s="27">
        <v>1176305</v>
      </c>
      <c r="F21" s="12">
        <f t="shared" si="0"/>
        <v>15684.066666666668</v>
      </c>
      <c r="G21" s="23" t="s">
        <v>4</v>
      </c>
      <c r="H21" s="2"/>
    </row>
    <row r="22" spans="1:8" x14ac:dyDescent="0.25">
      <c r="A22" s="2"/>
      <c r="B22" s="47" t="s">
        <v>161</v>
      </c>
      <c r="C22" s="41">
        <v>2016</v>
      </c>
      <c r="D22" s="28">
        <v>50</v>
      </c>
      <c r="E22" s="27">
        <v>199483</v>
      </c>
      <c r="F22" s="12">
        <f t="shared" si="0"/>
        <v>3989.66</v>
      </c>
      <c r="G22" s="23" t="s">
        <v>4</v>
      </c>
      <c r="H22" s="2"/>
    </row>
    <row r="23" spans="1:8" x14ac:dyDescent="0.25">
      <c r="A23" s="2"/>
      <c r="B23" s="47" t="s">
        <v>162</v>
      </c>
      <c r="C23" s="41">
        <v>2016</v>
      </c>
      <c r="D23" s="28">
        <v>20</v>
      </c>
      <c r="E23" s="27">
        <v>1691668</v>
      </c>
      <c r="F23" s="12">
        <f t="shared" si="0"/>
        <v>84583.4</v>
      </c>
      <c r="G23" s="23" t="s">
        <v>4</v>
      </c>
      <c r="H23" s="2"/>
    </row>
    <row r="24" spans="1:8" x14ac:dyDescent="0.25">
      <c r="A24" s="2"/>
      <c r="B24" s="47" t="s">
        <v>163</v>
      </c>
      <c r="C24" s="41">
        <v>2016</v>
      </c>
      <c r="D24" s="28">
        <v>50</v>
      </c>
      <c r="E24" s="27">
        <v>846458</v>
      </c>
      <c r="F24" s="12">
        <f t="shared" si="0"/>
        <v>16929.16</v>
      </c>
      <c r="G24" s="23" t="s">
        <v>4</v>
      </c>
      <c r="H24" s="2"/>
    </row>
    <row r="25" spans="1:8" ht="26.25" x14ac:dyDescent="0.25">
      <c r="A25" s="2"/>
      <c r="B25" s="47" t="s">
        <v>164</v>
      </c>
      <c r="C25" s="41">
        <v>2016</v>
      </c>
      <c r="D25" s="28">
        <v>50</v>
      </c>
      <c r="E25" s="27">
        <v>2971170</v>
      </c>
      <c r="F25" s="12">
        <f t="shared" si="0"/>
        <v>59423.4</v>
      </c>
      <c r="G25" s="23" t="s">
        <v>4</v>
      </c>
      <c r="H25" s="2"/>
    </row>
    <row r="26" spans="1:8" x14ac:dyDescent="0.25">
      <c r="A26" s="2"/>
      <c r="B26" s="47" t="s">
        <v>154</v>
      </c>
      <c r="C26" s="41">
        <v>2016</v>
      </c>
      <c r="D26" s="28">
        <v>5</v>
      </c>
      <c r="E26" s="27">
        <v>2724466</v>
      </c>
      <c r="F26" s="12">
        <f t="shared" si="0"/>
        <v>544893.19999999995</v>
      </c>
      <c r="G26" s="23" t="s">
        <v>4</v>
      </c>
      <c r="H26" s="2"/>
    </row>
    <row r="27" spans="1:8" x14ac:dyDescent="0.25">
      <c r="A27" s="2"/>
      <c r="B27" s="85" t="s">
        <v>76</v>
      </c>
      <c r="C27" s="86"/>
      <c r="D27" s="86"/>
      <c r="E27" s="87"/>
      <c r="F27" s="21">
        <f>SUM(F10:F26)</f>
        <v>1494972.3933333333</v>
      </c>
      <c r="G27" s="22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2017-10-13T13:08:00Z</dcterms:modified>
</cp:coreProperties>
</file>