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45" windowWidth="10425" windowHeight="894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15" i="11" l="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l="1"/>
  <c r="E20" i="22" s="1"/>
  <c r="G17" i="22" l="1"/>
  <c r="I17" i="22" s="1"/>
  <c r="G18" i="19"/>
  <c r="G19" i="19" s="1"/>
  <c r="E14" i="22" s="1"/>
  <c r="G12" i="7"/>
  <c r="G20" i="22" l="1"/>
  <c r="G14" i="22"/>
  <c r="E19" i="22"/>
  <c r="E21" i="22" s="1"/>
  <c r="I20" i="22"/>
  <c r="K17" i="22"/>
  <c r="E15" i="13"/>
  <c r="F11" i="11"/>
  <c r="F16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17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<sst xmlns="http://schemas.openxmlformats.org/spreadsheetml/2006/main" count="327" uniqueCount="148">
  <si>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</si>
  <si>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</si>
  <si>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</si>
  <si>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</si>
  <si>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</si>
  <si>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</si>
  <si>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</si>
  <si>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</si>
  <si>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</si>
  <si>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</si>
  <si>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</si>
  <si>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</si>
  <si>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</si>
  <si>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</si>
  <si>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</si>
  <si>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</si>
  <si>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</si>
  <si>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</si>
  <si>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</si>
  <si>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</si>
  <si>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</si>
  <si>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</si>
  <si>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</si>
  <si>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</si>
  <si>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</si>
  <si>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</si>
  <si>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</si>
  <si>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</si>
  <si>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</si>
  <si>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</si>
  <si>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</si>
  <si>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</si>
  <si>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</si>
  <si>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</si>
  <si>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</si>
  <si>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</si>
  <si>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</si>
  <si>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</si>
  <si>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</si>
  <si>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</si>
  <si>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</si>
  <si>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</si>
  <si>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</si>
  <si>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</si>
  <si>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</si>
  <si>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</si>
  <si>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</si>
  <si>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</si>
  <si>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</si>
  <si>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</si>
  <si>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</si>
  <si>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</si>
  <si>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</si>
  <si>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</si>
  <si>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</si>
  <si>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</si>
  <si>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</si>
  <si>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</si>
  <si>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</si>
  <si>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</si>
  <si>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</si>
  <si>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</si>
  <si>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</si>
  <si>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</si>
  <si>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</si>
  <si>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</si>
  <si>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</si>
  <si>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</si>
  <si>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</si>
  <si>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</si>
  <si>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</si>
  <si>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</si>
  <si>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</si>
  <si>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</si>
  <si>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</si>
  <si>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</si>
  <si>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</si>
  <si>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</si>
  <si>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</si>
  <si>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</si>
  <si>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</si>
  <si>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</si>
  <si>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</si>
  <si>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</si>
  <si>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</si>
  <si>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</si>
  <si>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</si>
  <si>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</si>
  <si>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</si>
  <si>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</si>
  <si>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</si>
  <si>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</si>
  <si>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</si>
  <si>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</si>
  <si>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</si>
  <si>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</si>
  <si>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</si>
  <si>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</si>
  <si>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</si>
  <si>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</si>
  <si>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</si>
  <si>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</si>
  <si>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</si>
  <si>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</si>
  <si>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</si>
  <si>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</si>
  <si>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</si>
  <si>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</si>
  <si>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</si>
  <si>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</si>
  <si>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</si>
  <si>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</si>
  <si>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</si>
  <si>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</si>
  <si>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</si>
  <si>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</si>
  <si>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</si>
  <si>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Boring (inkl. etablering, forerør, filter og prøvepumpning)</t>
  </si>
  <si>
    <t>SRO anlæg</t>
  </si>
  <si>
    <t>Afregningsmålere, elektroniske ≤ Ø 110mm (Qn 10)</t>
  </si>
  <si>
    <t>Køretøjer, små lastvogne (&lt; 3.500 kg.)</t>
  </si>
  <si>
    <t>Stik på ledningsnet, Mek./EL</t>
  </si>
  <si>
    <t>SRO-brønd/kvarterbrønd/sektionsbrønd, Mek./EL</t>
  </si>
  <si>
    <t>Ø 50mm &lt; Ledningsnet ≤ Ø110 mm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</si>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</sst>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143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2" t="s">
        <v>115</v>
      </c>
      <c r="C3" s="82"/>
      <c r="D3" s="82"/>
      <c r="E3" s="82"/>
      <c r="F3" s="82"/>
      <c r="G3" s="82"/>
      <c r="H3" s="82"/>
      <c r="I3" s="82"/>
      <c r="J3" s="82"/>
      <c r="K3" s="82"/>
      <c r="L3" s="82"/>
      <c r="M3" s="2"/>
    </row>
    <row r="4" spans="1:13" ht="15" customHeight="1" x14ac:dyDescent="0.25">
      <c r="A4" s="2"/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2"/>
    </row>
    <row r="5" spans="1:13" x14ac:dyDescent="0.25">
      <c r="A5" s="2"/>
      <c r="B5" s="83" t="s">
        <v>104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4" t="s">
        <v>105</v>
      </c>
      <c r="C9" s="85"/>
      <c r="D9" s="86"/>
      <c r="E9" s="48">
        <v>6296245.4567870805</v>
      </c>
      <c r="F9" s="13" t="s">
        <v>4</v>
      </c>
      <c r="G9" s="48">
        <v>6308160.2500427114</v>
      </c>
      <c r="H9" s="13" t="s">
        <v>4</v>
      </c>
      <c r="I9" s="48">
        <v>6320544.6431501824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79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1900761.5446834008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2485017.6210313644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2490161.6567604314</v>
      </c>
      <c r="L12" s="8" t="s">
        <v>4</v>
      </c>
      <c r="M12" s="2"/>
    </row>
    <row r="13" spans="1:13" x14ac:dyDescent="0.25">
      <c r="A13" s="2"/>
      <c r="B13" s="46" t="s">
        <v>147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-282563.53768655536</v>
      </c>
      <c r="L13" s="8" t="s">
        <v>4</v>
      </c>
      <c r="M13" s="2"/>
    </row>
    <row r="14" spans="1:13" x14ac:dyDescent="0.25">
      <c r="A14" s="2"/>
      <c r="B14" s="79" t="s">
        <v>107</v>
      </c>
      <c r="C14" s="80"/>
      <c r="D14" s="81"/>
      <c r="E14" s="42">
        <f>'Fane 4. Ikke-påvirkelige omk.'!G19</f>
        <v>-80852.681255499963</v>
      </c>
      <c r="F14" s="8" t="s">
        <v>4</v>
      </c>
      <c r="G14" s="9">
        <f>E14*(1+$E$25/100)</f>
        <v>-82267.603177471217</v>
      </c>
      <c r="H14" s="8" t="s">
        <v>4</v>
      </c>
      <c r="I14" s="9">
        <f>G14*(1+$E$25/100)</f>
        <v>-83707.286233076971</v>
      </c>
      <c r="J14" s="8" t="s">
        <v>4</v>
      </c>
      <c r="K14" s="51">
        <f>I14*(1+$E$25/100)</f>
        <v>-85172.163742155826</v>
      </c>
      <c r="L14" s="8" t="s">
        <v>4</v>
      </c>
      <c r="M14" s="2"/>
    </row>
    <row r="15" spans="1:13" x14ac:dyDescent="0.25">
      <c r="A15" s="2"/>
      <c r="B15" s="79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16137.726666666655</v>
      </c>
      <c r="L15" s="8" t="s">
        <v>4</v>
      </c>
      <c r="M15" s="2"/>
    </row>
    <row r="16" spans="1:13" x14ac:dyDescent="0.25">
      <c r="A16" s="2"/>
      <c r="B16" s="87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-192353.38290613331</v>
      </c>
      <c r="L16" s="8" t="s">
        <v>4</v>
      </c>
      <c r="M16" s="2"/>
    </row>
    <row r="17" spans="1:13" x14ac:dyDescent="0.25">
      <c r="A17" s="2"/>
      <c r="B17" s="87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87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87" t="s">
        <v>47</v>
      </c>
      <c r="C19" s="80"/>
      <c r="D19" s="81"/>
      <c r="E19" s="42">
        <f>(E17+E14)*($E$25/100)</f>
        <v>-1414.9219219712495</v>
      </c>
      <c r="F19" s="8" t="s">
        <v>4</v>
      </c>
      <c r="G19" s="42">
        <f>(G17+G14)*($E$25/100)</f>
        <v>-1439.6830556057464</v>
      </c>
      <c r="H19" s="8" t="s">
        <v>4</v>
      </c>
      <c r="I19" s="42">
        <f>(I17+I14)*($E$25/100)</f>
        <v>-1464.8775090788472</v>
      </c>
      <c r="J19" s="8" t="s">
        <v>4</v>
      </c>
      <c r="K19" s="42">
        <f>SUM(K10:K14,K17:K18)*($E$25/100)</f>
        <v>113893.5896183135</v>
      </c>
      <c r="L19" s="8" t="s">
        <v>4</v>
      </c>
      <c r="M19" s="2"/>
    </row>
    <row r="20" spans="1:13" x14ac:dyDescent="0.25">
      <c r="A20" s="2"/>
      <c r="B20" s="87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-70975.372325817967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6213977.8536096094</v>
      </c>
      <c r="F21" s="38" t="s">
        <v>4</v>
      </c>
      <c r="G21" s="49">
        <f>SUM(G9:G20)</f>
        <v>6224452.9638096346</v>
      </c>
      <c r="H21" s="38" t="s">
        <v>4</v>
      </c>
      <c r="I21" s="49">
        <f>SUM(I9:I20)</f>
        <v>6235372.4794080267</v>
      </c>
      <c r="J21" s="38" t="s">
        <v>4</v>
      </c>
      <c r="K21" s="52">
        <f>SUM(K9:K20)</f>
        <v>6374907.6820995137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87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26:D26"/>
    <mergeCell ref="B16:D16"/>
    <mergeCell ref="B17:D17"/>
    <mergeCell ref="B18:D18"/>
    <mergeCell ref="B19:D19"/>
    <mergeCell ref="B20:D20"/>
    <mergeCell ref="B15:D15"/>
    <mergeCell ref="B3:L4"/>
    <mergeCell ref="B5:L5"/>
    <mergeCell ref="B9:D9"/>
    <mergeCell ref="B10:D10"/>
    <mergeCell ref="B14:D14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72</v>
      </c>
      <c r="C9" s="80"/>
      <c r="D9" s="80"/>
      <c r="E9" s="80"/>
      <c r="F9" s="81"/>
      <c r="G9" s="21">
        <v>1804364.954027043</v>
      </c>
      <c r="H9" s="17" t="s">
        <v>4</v>
      </c>
      <c r="I9" s="2"/>
    </row>
    <row r="10" spans="1:9" x14ac:dyDescent="0.25">
      <c r="A10" s="2"/>
      <c r="B10" s="87" t="s">
        <v>73</v>
      </c>
      <c r="C10" s="80"/>
      <c r="D10" s="80"/>
      <c r="E10" s="80"/>
      <c r="F10" s="81"/>
      <c r="G10" s="21">
        <v>2358990.6467070831</v>
      </c>
      <c r="H10" s="17" t="s">
        <v>4</v>
      </c>
      <c r="I10" s="2"/>
    </row>
    <row r="11" spans="1:9" x14ac:dyDescent="0.25">
      <c r="A11" s="2"/>
      <c r="B11" s="87" t="s">
        <v>90</v>
      </c>
      <c r="C11" s="80"/>
      <c r="D11" s="80"/>
      <c r="E11" s="80"/>
      <c r="F11" s="81"/>
      <c r="G11" s="21">
        <v>2363873.8041014196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6527229.4048355455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74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4" t="s">
        <v>77</v>
      </c>
      <c r="C9" s="85"/>
      <c r="D9" s="86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124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125</v>
      </c>
      <c r="C11" s="96"/>
      <c r="D11" s="96"/>
      <c r="E11" s="55">
        <v>2135.8528000000001</v>
      </c>
      <c r="F11" s="17" t="s">
        <v>4</v>
      </c>
      <c r="G11" s="21">
        <v>2279</v>
      </c>
      <c r="H11" s="17" t="s">
        <v>4</v>
      </c>
      <c r="I11" s="2"/>
    </row>
    <row r="12" spans="1:9" x14ac:dyDescent="0.25">
      <c r="A12" s="2"/>
      <c r="B12" s="95" t="s">
        <v>126</v>
      </c>
      <c r="C12" s="96"/>
      <c r="D12" s="96"/>
      <c r="E12" s="55">
        <v>149196.88920000001</v>
      </c>
      <c r="F12" s="17" t="s">
        <v>4</v>
      </c>
      <c r="G12" s="21">
        <v>226094</v>
      </c>
      <c r="H12" s="17" t="s">
        <v>4</v>
      </c>
      <c r="I12" s="2"/>
    </row>
    <row r="13" spans="1:9" x14ac:dyDescent="0.25">
      <c r="A13" s="2"/>
      <c r="B13" s="95" t="s">
        <v>127</v>
      </c>
      <c r="C13" s="96"/>
      <c r="D13" s="96"/>
      <c r="E13" s="55">
        <v>32399.4126</v>
      </c>
      <c r="F13" s="17" t="s">
        <v>4</v>
      </c>
      <c r="G13" s="21">
        <v>5244</v>
      </c>
      <c r="H13" s="17" t="s">
        <v>4</v>
      </c>
      <c r="I13" s="2"/>
    </row>
    <row r="14" spans="1:9" x14ac:dyDescent="0.25">
      <c r="A14" s="2"/>
      <c r="B14" s="95" t="s">
        <v>128</v>
      </c>
      <c r="C14" s="96"/>
      <c r="D14" s="96"/>
      <c r="E14" s="55">
        <v>2150496.94</v>
      </c>
      <c r="F14" s="17" t="s">
        <v>4</v>
      </c>
      <c r="G14" s="21">
        <v>2021150</v>
      </c>
      <c r="H14" s="17" t="s">
        <v>4</v>
      </c>
      <c r="I14" s="2"/>
    </row>
    <row r="15" spans="1:9" x14ac:dyDescent="0.25">
      <c r="A15" s="2"/>
      <c r="B15" s="95" t="s">
        <v>129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130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131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-79462.094599999953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-80852.681255499963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2" t="s">
        <v>98</v>
      </c>
      <c r="C3" s="82"/>
      <c r="D3" s="82"/>
      <c r="E3" s="82"/>
      <c r="F3" s="82"/>
      <c r="G3" s="82"/>
      <c r="H3" s="82"/>
      <c r="I3" s="2"/>
    </row>
    <row r="4" spans="1:9" ht="15" customHeight="1" x14ac:dyDescent="0.25">
      <c r="A4" s="2"/>
      <c r="B4" s="82"/>
      <c r="C4" s="82"/>
      <c r="D4" s="82"/>
      <c r="E4" s="82"/>
      <c r="F4" s="82"/>
      <c r="G4" s="82"/>
      <c r="H4" s="8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87" t="s">
        <v>36</v>
      </c>
      <c r="C9" s="80"/>
      <c r="D9" s="80"/>
      <c r="E9" s="80"/>
      <c r="F9" s="81"/>
      <c r="G9" s="21">
        <v>-1956106</v>
      </c>
      <c r="H9" s="17" t="s">
        <v>4</v>
      </c>
      <c r="I9" s="2"/>
    </row>
    <row r="10" spans="1:9" x14ac:dyDescent="0.25">
      <c r="A10" s="2"/>
      <c r="B10" s="87" t="s">
        <v>81</v>
      </c>
      <c r="C10" s="80"/>
      <c r="D10" s="80"/>
      <c r="E10" s="80"/>
      <c r="F10" s="81"/>
      <c r="G10" s="21">
        <v>-1381435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-574671</v>
      </c>
      <c r="H11" s="26" t="s">
        <v>4</v>
      </c>
      <c r="I11" s="2"/>
    </row>
    <row r="12" spans="1:9" x14ac:dyDescent="0.25">
      <c r="A12" s="2"/>
      <c r="B12" s="87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-191557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1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99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30</v>
      </c>
      <c r="E10" s="21">
        <v>493990</v>
      </c>
      <c r="F10" s="9">
        <f>E10/D10</f>
        <v>16466.333333333332</v>
      </c>
      <c r="G10" s="17" t="s">
        <v>4</v>
      </c>
      <c r="H10" s="2"/>
    </row>
    <row r="11" spans="1:8" x14ac:dyDescent="0.25">
      <c r="A11" s="2"/>
      <c r="B11" s="43" t="s">
        <v>118</v>
      </c>
      <c r="C11" s="28">
        <v>2016</v>
      </c>
      <c r="D11" s="22">
        <v>10</v>
      </c>
      <c r="E11" s="21">
        <v>78507</v>
      </c>
      <c r="F11" s="9">
        <f t="shared" ref="F11:F16" si="0">E11/D11</f>
        <v>7850.7</v>
      </c>
      <c r="G11" s="17" t="s">
        <v>4</v>
      </c>
      <c r="H11" s="2"/>
    </row>
    <row r="12" spans="1:8" ht="26.25" x14ac:dyDescent="0.25">
      <c r="A12" s="2"/>
      <c r="B12" s="43" t="s">
        <v>119</v>
      </c>
      <c r="C12" s="28">
        <v>2016</v>
      </c>
      <c r="D12" s="22">
        <v>10</v>
      </c>
      <c r="E12" s="21">
        <v>328898</v>
      </c>
      <c r="F12" s="9">
        <f t="shared" si="0"/>
        <v>32889.800000000003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5</v>
      </c>
      <c r="E13" s="21">
        <v>17908</v>
      </c>
      <c r="F13" s="9">
        <f t="shared" si="0"/>
        <v>3581.6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75</v>
      </c>
      <c r="E14" s="21">
        <v>223566</v>
      </c>
      <c r="F14" s="9">
        <f t="shared" si="0"/>
        <v>2980.88</v>
      </c>
      <c r="G14" s="17" t="s">
        <v>4</v>
      </c>
      <c r="H14" s="2"/>
    </row>
    <row r="15" spans="1:8" ht="26.25" x14ac:dyDescent="0.25">
      <c r="A15" s="2"/>
      <c r="B15" s="43" t="s">
        <v>122</v>
      </c>
      <c r="C15" s="28">
        <v>2016</v>
      </c>
      <c r="D15" s="22">
        <v>15</v>
      </c>
      <c r="E15" s="21">
        <v>30324</v>
      </c>
      <c r="F15" s="9">
        <f t="shared" si="0"/>
        <v>2021.6</v>
      </c>
      <c r="G15" s="17" t="s">
        <v>4</v>
      </c>
      <c r="H15" s="2"/>
    </row>
    <row r="16" spans="1:8" x14ac:dyDescent="0.25">
      <c r="A16" s="2"/>
      <c r="B16" s="43" t="s">
        <v>123</v>
      </c>
      <c r="C16" s="28">
        <v>2016</v>
      </c>
      <c r="D16" s="22">
        <v>75</v>
      </c>
      <c r="E16" s="21">
        <v>1448836</v>
      </c>
      <c r="F16" s="9">
        <f t="shared" si="0"/>
        <v>19317.813333333332</v>
      </c>
      <c r="G16" s="17" t="s">
        <v>4</v>
      </c>
      <c r="H16" s="2"/>
    </row>
    <row r="17" spans="1:8" x14ac:dyDescent="0.25">
      <c r="A17" s="2"/>
      <c r="B17" s="91" t="s">
        <v>52</v>
      </c>
      <c r="C17" s="92"/>
      <c r="D17" s="92"/>
      <c r="E17" s="93"/>
      <c r="F17" s="15">
        <f>SUM(F10:F16)</f>
        <v>85108.726666666655</v>
      </c>
      <c r="G17" s="16" t="s">
        <v>4</v>
      </c>
      <c r="H17" s="2"/>
    </row>
    <row r="18" spans="1:8" x14ac:dyDescent="0.25">
      <c r="A18" s="2"/>
      <c r="B18" s="2"/>
      <c r="C18" s="2"/>
      <c r="D18" s="2"/>
      <c r="E18" s="2"/>
      <c r="F18" s="2"/>
      <c r="G18" s="2"/>
      <c r="H18" s="2"/>
    </row>
    <row r="19" spans="1:8" x14ac:dyDescent="0.25">
      <c r="A19" s="2"/>
      <c r="B19" s="2"/>
      <c r="C19" s="2"/>
      <c r="D19" s="2"/>
      <c r="E19" s="2"/>
      <c r="F19" s="2"/>
      <c r="G19" s="2"/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</sheetData>
  <sheetProtection password="DFE9" sheet="1" objects="1" scenarios="1"/>
  <mergeCells count="4">
    <mergeCell ref="B17:E17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138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87" t="s">
        <v>53</v>
      </c>
      <c r="C9" s="80"/>
      <c r="D9" s="80"/>
      <c r="E9" s="80"/>
      <c r="F9" s="81"/>
      <c r="G9" s="21">
        <v>2283113</v>
      </c>
      <c r="H9" s="17" t="s">
        <v>4</v>
      </c>
      <c r="I9" s="2"/>
    </row>
    <row r="10" spans="1:9" x14ac:dyDescent="0.25">
      <c r="A10" s="2"/>
      <c r="B10" s="87" t="s">
        <v>54</v>
      </c>
      <c r="C10" s="80"/>
      <c r="D10" s="80"/>
      <c r="E10" s="80"/>
      <c r="F10" s="81"/>
      <c r="G10" s="21">
        <v>2260165</v>
      </c>
      <c r="H10" s="17" t="s">
        <v>4</v>
      </c>
      <c r="I10" s="2"/>
    </row>
    <row r="11" spans="1:9" x14ac:dyDescent="0.25">
      <c r="A11" s="2"/>
      <c r="B11" s="91" t="s">
        <v>139</v>
      </c>
      <c r="C11" s="92"/>
      <c r="D11" s="92"/>
      <c r="E11" s="92"/>
      <c r="F11" s="93"/>
      <c r="G11" s="15">
        <f>G9-G10</f>
        <v>22948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140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87" t="s">
        <v>55</v>
      </c>
      <c r="C15" s="80"/>
      <c r="D15" s="80"/>
      <c r="E15" s="80"/>
      <c r="F15" s="81"/>
      <c r="G15" s="21">
        <v>8581</v>
      </c>
      <c r="H15" s="17" t="s">
        <v>4</v>
      </c>
      <c r="I15" s="2"/>
    </row>
    <row r="16" spans="1:9" x14ac:dyDescent="0.25">
      <c r="A16" s="2"/>
      <c r="B16" s="87" t="s">
        <v>56</v>
      </c>
      <c r="C16" s="80"/>
      <c r="D16" s="80"/>
      <c r="E16" s="80"/>
      <c r="F16" s="81"/>
      <c r="G16" s="21">
        <v>-5000</v>
      </c>
      <c r="H16" s="17" t="s">
        <v>4</v>
      </c>
      <c r="I16" s="2"/>
    </row>
    <row r="17" spans="1:9" x14ac:dyDescent="0.25">
      <c r="A17" s="2"/>
      <c r="B17" s="91" t="s">
        <v>140</v>
      </c>
      <c r="C17" s="92"/>
      <c r="D17" s="92"/>
      <c r="E17" s="92"/>
      <c r="F17" s="93"/>
      <c r="G17" s="15">
        <f>G15-G16</f>
        <v>13581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141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87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87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141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142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87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142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87" t="s">
        <v>62</v>
      </c>
      <c r="C33" s="80"/>
      <c r="D33" s="80"/>
      <c r="E33" s="80"/>
      <c r="F33" s="81"/>
      <c r="G33" s="9">
        <f>'Fane 6. Gen. inv. i 2016'!F17</f>
        <v>85108.726666666655</v>
      </c>
      <c r="H33" s="17" t="s">
        <v>4</v>
      </c>
      <c r="I33" s="2"/>
    </row>
    <row r="34" spans="1:9" x14ac:dyDescent="0.25">
      <c r="A34" s="2"/>
      <c r="B34" s="87" t="s">
        <v>63</v>
      </c>
      <c r="C34" s="80"/>
      <c r="D34" s="80"/>
      <c r="E34" s="80"/>
      <c r="F34" s="81"/>
      <c r="G34" s="21">
        <v>105500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-20391.273333333345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6038027.6170938667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87" t="s">
        <v>16</v>
      </c>
      <c r="C11" s="80"/>
      <c r="D11" s="81"/>
      <c r="E11" s="21">
        <v>1631262</v>
      </c>
      <c r="F11" s="17" t="s">
        <v>4</v>
      </c>
      <c r="G11" s="14"/>
      <c r="H11" s="29"/>
      <c r="I11" s="2"/>
    </row>
    <row r="12" spans="1:9" x14ac:dyDescent="0.25">
      <c r="A12" s="2"/>
      <c r="B12" s="87" t="s">
        <v>67</v>
      </c>
      <c r="C12" s="80"/>
      <c r="D12" s="81"/>
      <c r="E12" s="21">
        <v>393900</v>
      </c>
      <c r="F12" s="17" t="s">
        <v>4</v>
      </c>
      <c r="G12" s="10"/>
      <c r="H12" s="30"/>
      <c r="I12" s="2"/>
    </row>
    <row r="13" spans="1:9" x14ac:dyDescent="0.25">
      <c r="A13" s="2"/>
      <c r="B13" s="87" t="s">
        <v>68</v>
      </c>
      <c r="C13" s="80"/>
      <c r="D13" s="81"/>
      <c r="E13" s="21">
        <v>-52453</v>
      </c>
      <c r="F13" s="17" t="s">
        <v>4</v>
      </c>
      <c r="G13" s="10"/>
      <c r="H13" s="30"/>
      <c r="I13" s="2"/>
    </row>
    <row r="14" spans="1:9" x14ac:dyDescent="0.25">
      <c r="A14" s="2"/>
      <c r="B14" s="87" t="s">
        <v>69</v>
      </c>
      <c r="C14" s="80"/>
      <c r="D14" s="81"/>
      <c r="E14" s="21">
        <v>188967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2161676</v>
      </c>
      <c r="F15" s="25" t="s">
        <v>4</v>
      </c>
      <c r="G15" s="10"/>
      <c r="H15" s="30"/>
      <c r="I15" s="2"/>
    </row>
    <row r="16" spans="1:9" x14ac:dyDescent="0.25">
      <c r="A16" s="2"/>
      <c r="B16" s="87" t="s">
        <v>18</v>
      </c>
      <c r="C16" s="80"/>
      <c r="D16" s="81"/>
      <c r="E16" s="21">
        <v>1440607</v>
      </c>
      <c r="F16" s="17" t="s">
        <v>4</v>
      </c>
      <c r="G16" s="10"/>
      <c r="H16" s="30"/>
      <c r="I16" s="2"/>
    </row>
    <row r="17" spans="1:9" x14ac:dyDescent="0.25">
      <c r="A17" s="2"/>
      <c r="B17" s="87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87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1440607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-2622029</v>
      </c>
      <c r="F21" s="17" t="s">
        <v>4</v>
      </c>
      <c r="G21" s="10"/>
      <c r="H21" s="30"/>
      <c r="I21" s="2"/>
    </row>
    <row r="22" spans="1:9" x14ac:dyDescent="0.25">
      <c r="A22" s="2"/>
      <c r="B22" s="87" t="s">
        <v>24</v>
      </c>
      <c r="C22" s="80"/>
      <c r="D22" s="81"/>
      <c r="E22" s="21">
        <v>0</v>
      </c>
      <c r="F22" s="17" t="s">
        <v>4</v>
      </c>
      <c r="G22" s="10"/>
      <c r="H22" s="30"/>
      <c r="I22" s="2"/>
    </row>
    <row r="23" spans="1:9" x14ac:dyDescent="0.25">
      <c r="A23" s="2"/>
      <c r="B23" s="87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-2622029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980254</v>
      </c>
      <c r="F28" s="25" t="s">
        <v>4</v>
      </c>
      <c r="G28" s="1">
        <f>IF(E28&lt;0,0,-E28)</f>
        <v>-980254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0</v>
      </c>
      <c r="F30" s="25" t="s">
        <v>4</v>
      </c>
      <c r="G30" s="12">
        <f>-$E$30</f>
        <v>0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5102578</v>
      </c>
      <c r="F32" s="17" t="s">
        <v>4</v>
      </c>
      <c r="G32" s="14"/>
      <c r="H32" s="29"/>
      <c r="I32" s="2"/>
    </row>
    <row r="33" spans="1:9" x14ac:dyDescent="0.25">
      <c r="A33" s="2"/>
      <c r="B33" s="87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147549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5250127</v>
      </c>
      <c r="F35" s="25" t="s">
        <v>4</v>
      </c>
      <c r="G35" s="12">
        <f>-E35</f>
        <v>-5250127</v>
      </c>
      <c r="H35" s="25" t="s">
        <v>4</v>
      </c>
      <c r="I35" s="2"/>
    </row>
    <row r="36" spans="1:9" x14ac:dyDescent="0.25">
      <c r="A36" s="2"/>
      <c r="B36" s="91" t="s">
        <v>137</v>
      </c>
      <c r="C36" s="92"/>
      <c r="D36" s="92"/>
      <c r="E36" s="92"/>
      <c r="F36" s="93"/>
      <c r="G36" s="15">
        <f>$G$9+$G$28+$G$30+$G$35</f>
        <v>-192353.38290613331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2" t="s">
        <v>102</v>
      </c>
      <c r="C3" s="82"/>
      <c r="D3" s="82"/>
      <c r="E3" s="82"/>
      <c r="F3" s="82"/>
      <c r="G3" s="82"/>
      <c r="H3" s="2"/>
    </row>
    <row r="4" spans="1:8" ht="15" customHeight="1" x14ac:dyDescent="0.25">
      <c r="A4" s="2"/>
      <c r="B4" s="82"/>
      <c r="C4" s="82"/>
      <c r="D4" s="82"/>
      <c r="E4" s="82"/>
      <c r="F4" s="82"/>
      <c r="G4" s="82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135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4" t="s">
        <v>78</v>
      </c>
      <c r="C9" s="86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136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145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4" t="s">
        <v>146</v>
      </c>
      <c r="C16" s="85"/>
      <c r="D16" s="85"/>
      <c r="E16" s="86"/>
      <c r="F16" s="100" t="s">
        <v>132</v>
      </c>
      <c r="G16" s="100"/>
      <c r="H16" s="2"/>
    </row>
    <row r="17" spans="1:8" x14ac:dyDescent="0.25">
      <c r="A17" s="2"/>
      <c r="B17" s="87" t="s">
        <v>144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133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134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2017-10-13T13:09:11Z</dcterms:modified>
</cp:coreProperties>
</file>