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<sst xmlns="http://schemas.openxmlformats.org/spreadsheetml/2006/main" count="108" uniqueCount="74">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</sst>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24812709.982185893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310341.43319999997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400284.25753333332</v>
      </c>
      <c r="C4" t="s">
        <v>11</v>
      </c>
    </row>
    <row r="5" spans="1:3" s="26" customFormat="1" x14ac:dyDescent="0.25">
      <c r="A5" s="3" t="s">
        <v>12</v>
      </c>
      <c r="B5" s="48">
        <f>SUM(B2:B4)</f>
        <v>25523335.672919229</v>
      </c>
      <c r="C5" s="62" t="s">
        <v>11</v>
      </c>
    </row>
    <row r="6" spans="1:3" x14ac:dyDescent="0.25">
      <c r="A6" s="47" t="s">
        <v>0</v>
      </c>
      <c r="B6" s="38">
        <f>Investeringer!E3</f>
        <v>42438814.986376248</v>
      </c>
      <c r="C6" s="23" t="s">
        <v>11</v>
      </c>
    </row>
    <row r="7" spans="1:3" x14ac:dyDescent="0.25">
      <c r="A7" s="4" t="s">
        <v>1</v>
      </c>
      <c r="B7" s="35">
        <f>Investeringer!F3</f>
        <v>4752597.6190436985</v>
      </c>
      <c r="C7" t="s">
        <v>11</v>
      </c>
    </row>
    <row r="8" spans="1:3" x14ac:dyDescent="0.25">
      <c r="A8" s="4" t="s">
        <v>2</v>
      </c>
      <c r="B8" s="35">
        <f>Investeringer!G3</f>
        <v>772317.46302616643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2507089</v>
      </c>
      <c r="C9" t="s">
        <v>11</v>
      </c>
    </row>
    <row r="10" spans="1:3" s="22" customFormat="1" x14ac:dyDescent="0.25">
      <c r="A10" s="3" t="s">
        <v>47</v>
      </c>
      <c r="B10" s="48">
        <f>SUM(B6:B9)</f>
        <v>50470819.068446115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2717357</v>
      </c>
      <c r="C11" t="s">
        <v>11</v>
      </c>
    </row>
    <row r="12" spans="1:3" s="22" customFormat="1" x14ac:dyDescent="0.25">
      <c r="A12" s="3" t="s">
        <v>67</v>
      </c>
      <c r="B12" s="48">
        <f>SUM(B11:B11)</f>
        <v>2717357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78711511.741365343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79408245.578306839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26933744</v>
      </c>
      <c r="C2" s="49">
        <v>0</v>
      </c>
      <c r="D2" s="49">
        <f>B2+C2</f>
        <v>26933744</v>
      </c>
      <c r="E2" s="50">
        <f>D2</f>
        <v>26933744</v>
      </c>
      <c r="F2" s="49">
        <v>27874065.873023849</v>
      </c>
      <c r="G2" s="49">
        <v>3061355.8908379553</v>
      </c>
      <c r="H2" s="49">
        <f>F2-G2</f>
        <v>24812709.982185893</v>
      </c>
      <c r="I2" s="49">
        <f>AVERAGEIF(E2:E4,"&lt;&gt;0")</f>
        <v>26768494.893978667</v>
      </c>
      <c r="J2" s="49">
        <v>24328950.287687451</v>
      </c>
      <c r="K2" s="39">
        <f>IF(H2&gt;I2,IF(I2&gt;J2,I2,J2),H2)</f>
        <v>24812709.982185893</v>
      </c>
    </row>
    <row r="3" spans="1:11" s="23" customFormat="1" x14ac:dyDescent="0.25">
      <c r="A3" s="28">
        <v>2014</v>
      </c>
      <c r="B3" s="49">
        <v>25605446.59</v>
      </c>
      <c r="C3" s="49"/>
      <c r="D3" s="49">
        <f t="shared" ref="D3:D4" si="0">B3+C3</f>
        <v>25605446.59</v>
      </c>
      <c r="E3" s="50">
        <f>D3*Pristalsregulering!C7</f>
        <v>25625930.947271999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27313922</v>
      </c>
      <c r="C4" s="49"/>
      <c r="D4" s="49">
        <f t="shared" si="0"/>
        <v>27313922</v>
      </c>
      <c r="E4" s="50">
        <f>D4*Pristalsregulering!$C$6*Pristalsregulering!$C$7</f>
        <v>27745809.734663997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310341.43319999997</v>
      </c>
      <c r="E3" s="57">
        <f>SUM(D3:D3)</f>
        <v>310341.43319999997</v>
      </c>
    </row>
    <row r="4" spans="1:5" x14ac:dyDescent="0.25">
      <c r="A4" s="28">
        <v>2015</v>
      </c>
      <c r="B4" s="35">
        <v>336873</v>
      </c>
      <c r="C4" s="45">
        <f>B4</f>
        <v>336873</v>
      </c>
      <c r="D4" s="75"/>
      <c r="E4" s="54"/>
    </row>
    <row r="5" spans="1:5" x14ac:dyDescent="0.25">
      <c r="A5" s="28">
        <v>2014</v>
      </c>
      <c r="B5" s="35">
        <v>283583</v>
      </c>
      <c r="C5" s="45">
        <f>B5*Pristalsregulering!$C$7</f>
        <v>283809.8664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20300</v>
      </c>
      <c r="C3" s="42">
        <v>103520</v>
      </c>
      <c r="D3" s="42">
        <v>351877</v>
      </c>
      <c r="E3" s="41">
        <f>B3</f>
        <v>20300</v>
      </c>
      <c r="F3" s="42">
        <f t="shared" ref="F3:G3" si="0">C3</f>
        <v>103520</v>
      </c>
      <c r="G3" s="43">
        <f t="shared" si="0"/>
        <v>351877</v>
      </c>
      <c r="H3" s="44">
        <f>IF(E3=0,0,AVERAGEIF(E3:E5,"&lt;&gt;0"))+IF(F3=0,0,AVERAGEIF(F3:F5,"&lt;&gt;0"))+IF(G3=0,0,AVERAGEIF(G3:G5,"&lt;&gt;0"))</f>
        <v>400284.25753333332</v>
      </c>
    </row>
    <row r="4" spans="1:8" x14ac:dyDescent="0.25">
      <c r="A4" s="31">
        <v>2014</v>
      </c>
      <c r="B4" s="41">
        <v>16500</v>
      </c>
      <c r="C4" s="42">
        <v>117600</v>
      </c>
      <c r="D4" s="42">
        <v>0</v>
      </c>
      <c r="E4" s="41">
        <f>B4*Pristalsregulering!$C$7</f>
        <v>16513.199999999997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40000</v>
      </c>
      <c r="C5" s="42">
        <v>112800</v>
      </c>
      <c r="D5" s="42">
        <v>170500</v>
      </c>
      <c r="E5" s="41">
        <f>B5*Pristalsregulering!$C$7*Pristalsregulering!$C$6</f>
        <v>40632.479999999996</v>
      </c>
      <c r="F5" s="42">
        <f>C5*Pristalsregulering!$C$7*Pristalsregulering!$C$6</f>
        <v>114583.59359999998</v>
      </c>
      <c r="G5" s="43">
        <f>D5*Pristalsregulering!$C$7*Pristalsregulering!$C$6</f>
        <v>173195.94599999997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38981221.024306253</v>
      </c>
      <c r="C3" s="38">
        <v>4634391.1531833326</v>
      </c>
      <c r="D3" s="40">
        <v>769382.65666666697</v>
      </c>
      <c r="E3" s="35">
        <f>B3*Pristalsregulering!C2*Pristalsregulering!C3*Pristalsregulering!C4*Pristalsregulering!C5*Pristalsregulering!C6*Pristalsregulering!C7</f>
        <v>42438814.986376248</v>
      </c>
      <c r="F3" s="35">
        <v>4752597.6190436985</v>
      </c>
      <c r="G3" s="35">
        <f xml:space="preserve"> D3/Pristalsregulering!$C$8</f>
        <v>772317.46302616643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2507089</v>
      </c>
      <c r="D3" s="38">
        <v>0</v>
      </c>
      <c r="E3" s="40">
        <v>0</v>
      </c>
      <c r="F3" s="38">
        <f>B3</f>
        <v>0</v>
      </c>
      <c r="G3" s="38">
        <f>C3</f>
        <v>2507089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2507089</v>
      </c>
      <c r="L3" s="43">
        <f>AVERAGE(H3:H5)+AVERAGE(I3:I5)</f>
        <v>0</v>
      </c>
      <c r="M3" s="44">
        <f>SUM(J3:L3)</f>
        <v>2507089</v>
      </c>
      <c r="N3" s="23"/>
    </row>
    <row r="4" spans="1:14" x14ac:dyDescent="0.25">
      <c r="A4" s="28">
        <v>2014</v>
      </c>
      <c r="B4" s="45">
        <v>0</v>
      </c>
      <c r="C4" s="38">
        <v>2482416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2484401.9327999996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1464213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1487365.1359559998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159767</v>
      </c>
      <c r="E2" s="42">
        <v>875728</v>
      </c>
      <c r="F2" s="42">
        <v>0</v>
      </c>
      <c r="G2" s="42">
        <v>0</v>
      </c>
      <c r="H2" s="42">
        <v>1649339</v>
      </c>
      <c r="I2" s="42">
        <v>0</v>
      </c>
      <c r="J2" s="42"/>
      <c r="K2" s="42"/>
      <c r="L2" s="43">
        <v>0</v>
      </c>
      <c r="M2" s="44">
        <f>SUM(B2:L2)</f>
        <v>2717357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2017-10-13T12:00:17Z</dcterms:modified>
</cp:coreProperties>
</file>