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43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4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<sst xmlns="http://schemas.openxmlformats.org/spreadsheetml/2006/main" count="419" uniqueCount="207">
  <si>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</si>
  <si>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</si>
  <si>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</si>
  <si>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</si>
  <si>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</si>
  <si>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</si>
  <si>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</si>
  <si>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</si>
  <si>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</si>
  <si>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</si>
  <si>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</si>
  <si>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</si>
  <si>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</si>
  <si>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</si>
  <si>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</si>
  <si>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</si>
  <si>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</si>
  <si>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</si>
  <si>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</si>
  <si>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</si>
  <si>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</si>
  <si>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</si>
  <si>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</si>
  <si>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</si>
  <si>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</si>
  <si>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</si>
  <si>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</si>
  <si>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</si>
  <si>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</si>
  <si>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</si>
  <si>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</si>
  <si>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</si>
  <si>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</si>
  <si>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</si>
  <si>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</si>
  <si>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</si>
  <si>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</si>
  <si>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</si>
  <si>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</si>
  <si>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</si>
  <si>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</si>
  <si>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</si>
  <si>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</si>
  <si>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</si>
  <si>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</si>
  <si>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</si>
  <si>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</si>
  <si>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</si>
  <si>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</si>
  <si>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</si>
  <si>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</si>
  <si>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</si>
  <si>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</si>
  <si>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</si>
  <si>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</si>
  <si>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</si>
  <si>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</si>
  <si>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</si>
  <si>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</si>
  <si>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</si>
  <si>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</si>
  <si>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</si>
  <si>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</si>
  <si>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</si>
  <si>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</si>
  <si>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</si>
  <si>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</si>
  <si>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</si>
  <si>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</si>
  <si>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</si>
  <si>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</si>
  <si>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</si>
  <si>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</si>
  <si>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</si>
  <si>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</si>
  <si>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</si>
  <si>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</si>
  <si>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</si>
  <si>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</si>
  <si>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</si>
  <si>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</si>
  <si>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</si>
  <si>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</si>
  <si>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</si>
  <si>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</si>
  <si>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</si>
  <si>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</si>
  <si>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</si>
  <si>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</si>
  <si>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</si>
  <si>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</si>
  <si>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</si>
  <si>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</si>
  <si>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</si>
  <si>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</si>
  <si>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</si>
  <si>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</si>
  <si>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</si>
  <si>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</si>
  <si>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</si>
  <si>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</si>
  <si>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</si>
  <si>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</si>
  <si>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</si>
  <si>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</si>
  <si>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</si>
  <si>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</si>
  <si>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</si>
  <si>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</si>
  <si>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</si>
  <si>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</si>
  <si>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</si>
  <si>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</si>
  <si>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</si>
  <si>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</si>
  <si>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</si>
  <si>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</si>
  <si>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</si>
  <si>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</si>
  <si>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</si>
  <si>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</si>
  <si>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</si>
  <si>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</si>
  <si>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</si>
  <si>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</si>
  <si>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</si>
  <si>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</si>
  <si>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</si>
  <si>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</si>
  <si>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</si>
  <si>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</si>
  <si>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</si>
  <si>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</si>
  <si>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</si>
  <si>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</si>
  <si>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</si>
  <si>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</si>
  <si>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</si>
  <si>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</si>
  <si>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</si>
  <si>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</si>
  <si>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</si>
  <si>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</si>
  <si>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</si>
  <si>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</si>
  <si>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</si>
  <si>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</si>
  <si>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</si>
  <si>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</si>
  <si>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Strømpeforing Ø 500 mm &lt; Ledningsnet ≤ Ø 800 mm</t>
  </si>
  <si>
    <t>Pumpestationer i brønde (&lt; 6,25 m2), Mek/EL</t>
  </si>
  <si>
    <t>Pumpestationer m. overbygning (&lt; 20 m2), Mek/EL</t>
  </si>
  <si>
    <t>Pumpestationer i brønde (&lt; 6,25 m2), SRO</t>
  </si>
  <si>
    <t>Pumpeinstallation Miljøklasse A (100-300 l/s) - Mek/EL</t>
  </si>
  <si>
    <t>Pumpeinstallation Miljøklasse A (100-300 l/s) - SRO</t>
  </si>
  <si>
    <t>Brønde</t>
  </si>
  <si>
    <t>Jordbassin Klasse B</t>
  </si>
  <si>
    <t>Indløb med riste, Konstruktioner</t>
  </si>
  <si>
    <t>Indløb med riste, Mek/EL</t>
  </si>
  <si>
    <t>Indløb med riste, SRO</t>
  </si>
  <si>
    <t>Forafvanding, slam, Konstruktion</t>
  </si>
  <si>
    <t>Forafvanding, slam, Mek/EL</t>
  </si>
  <si>
    <t>Slutdisponering, slam - lavteknologisk (slammineralisering), Mek/EL</t>
  </si>
  <si>
    <t>Slutdisponering, slam - lavteknologisk (slammineralisering), SRO</t>
  </si>
  <si>
    <t>Andre bygninger (tekniske installationer, målere mv.)</t>
  </si>
  <si>
    <t>Ledningsnet ≤ Ø 200 mm</t>
  </si>
  <si>
    <t>Ø 500 mm &lt; Ledningsnet ≤ Ø 800 mm</t>
  </si>
  <si>
    <t>Ø 1200 mm &lt; Ledningsnet ≤ Ø 1600 mm</t>
  </si>
  <si>
    <t>Ø 800 mm &lt; Ledningsnet ≤ Ø 1000 mm</t>
  </si>
  <si>
    <t>Ø 1000 mm &lt; Ledningsnet ≤ Ø 1200 mm</t>
  </si>
  <si>
    <t>Ledningsnet &gt; Ø 1600 mm (rørbassiner og transportledninger)</t>
  </si>
  <si>
    <t>Strømpeforing Ø 200 mm &lt; Ledningsnet ≤ Ø 500 mm</t>
  </si>
  <si>
    <t>Pumpestationer i brønde (&lt; 6,25 m2), Konstruktioner</t>
  </si>
  <si>
    <t>Pumpestationer m. overbygning (&lt; 20 m2), Konstruktioner</t>
  </si>
  <si>
    <t>Pumpestationer m. overbygning (&lt; 20 m2), SRO</t>
  </si>
  <si>
    <t>Pumpestationer i underjordiske bygværker (&lt;50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</si>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</sst>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195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2540822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6058888</v>
      </c>
      <c r="H10" s="23" t="s">
        <v>4</v>
      </c>
      <c r="I10" s="2"/>
    </row>
    <row r="11" spans="1:9" x14ac:dyDescent="0.25">
      <c r="A11" s="2"/>
      <c r="B11" s="85" t="s">
        <v>196</v>
      </c>
      <c r="C11" s="86"/>
      <c r="D11" s="86"/>
      <c r="E11" s="86"/>
      <c r="F11" s="87"/>
      <c r="G11" s="21">
        <f>G9-G10</f>
        <v>-3518066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197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3905690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4664000</v>
      </c>
      <c r="H16" s="23" t="s">
        <v>4</v>
      </c>
      <c r="I16" s="2"/>
    </row>
    <row r="17" spans="1:9" x14ac:dyDescent="0.25">
      <c r="A17" s="2"/>
      <c r="B17" s="85" t="s">
        <v>197</v>
      </c>
      <c r="C17" s="86"/>
      <c r="D17" s="86"/>
      <c r="E17" s="86"/>
      <c r="F17" s="87"/>
      <c r="G17" s="21">
        <f>G15-G16</f>
        <v>-758310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198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400000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200000</v>
      </c>
      <c r="H22" s="23" t="s">
        <v>4</v>
      </c>
      <c r="I22" s="2"/>
    </row>
    <row r="23" spans="1:9" x14ac:dyDescent="0.25">
      <c r="A23" s="2"/>
      <c r="B23" s="85" t="s">
        <v>198</v>
      </c>
      <c r="C23" s="86"/>
      <c r="D23" s="86"/>
      <c r="E23" s="86"/>
      <c r="F23" s="87"/>
      <c r="G23" s="21">
        <f>G21-G22</f>
        <v>200000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199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199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2016'!F44</f>
        <v>1651675.3333333335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1620666.6666666665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31008.666666666977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200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1934801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2342665.7370559289</v>
      </c>
      <c r="H40" s="23" t="s">
        <v>4</v>
      </c>
      <c r="I40" s="2"/>
    </row>
    <row r="41" spans="1:9" x14ac:dyDescent="0.25">
      <c r="A41" s="2"/>
      <c r="B41" s="85" t="s">
        <v>200</v>
      </c>
      <c r="C41" s="86"/>
      <c r="D41" s="86"/>
      <c r="E41" s="86"/>
      <c r="F41" s="87"/>
      <c r="G41" s="21">
        <f>G39-G40</f>
        <v>-407864.73705592891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159205969.92038614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58748006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6124273.959999999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-886651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3601623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67587251.960000008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11644473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11644473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-14474233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-39620164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-12131263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-248308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-66473968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12757756.960000008</v>
      </c>
      <c r="F28" s="38" t="s">
        <v>4</v>
      </c>
      <c r="G28" s="1">
        <f>IF(E28&lt;0,0,-E28)</f>
        <v>-12757756.960000008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15488439</v>
      </c>
      <c r="F30" s="38" t="s">
        <v>4</v>
      </c>
      <c r="G30" s="18">
        <f>-$E$30</f>
        <v>-15488439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117747846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6577219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124325065</v>
      </c>
      <c r="F35" s="38" t="s">
        <v>4</v>
      </c>
      <c r="G35" s="18">
        <f>-E35</f>
        <v>-124325065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6634708.9603861272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192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193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188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206</v>
      </c>
      <c r="C16" s="92"/>
      <c r="D16" s="92"/>
      <c r="E16" s="93"/>
      <c r="F16" s="116" t="s">
        <v>189</v>
      </c>
      <c r="G16" s="116"/>
      <c r="H16" s="2"/>
    </row>
    <row r="17" spans="1:8" x14ac:dyDescent="0.25">
      <c r="A17" s="2"/>
      <c r="B17" s="100" t="s">
        <v>202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190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191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201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138274757.68612102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7855642.9943375792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-5546703.3212195002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204</v>
      </c>
      <c r="C12" s="49"/>
      <c r="D12" s="50"/>
      <c r="E12" s="12">
        <f>'Fane 5. Individuelt eff.krav'!G10</f>
        <v>-1792734.1356547754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184</v>
      </c>
      <c r="C13" s="97"/>
      <c r="D13" s="98"/>
      <c r="E13" s="12">
        <f>'Fane 3. Korrigeret grundlag'!G22</f>
        <v>1849867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188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2323740.7765118182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838326.91146333271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2473865.0387187088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194</v>
      </c>
      <c r="C23" s="102"/>
      <c r="D23" s="103"/>
      <c r="E23" s="18">
        <f>SUM(E9,E11:E18,E20)-SUM(E21:E22)</f>
        <v>131796736.05557652</v>
      </c>
      <c r="F23" s="19" t="s">
        <v>4</v>
      </c>
      <c r="G23" s="18">
        <f>E23</f>
        <v>131796736.05557652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-3518066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-758310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200000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31008.666666666977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-407864.73705592891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-4453232.0703892615</v>
      </c>
      <c r="F33" s="19" t="s">
        <v>4</v>
      </c>
      <c r="G33" s="18">
        <f>E33</f>
        <v>-4453232.0703892615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6634708.9603861272</v>
      </c>
      <c r="F35" s="19" t="s">
        <v>4</v>
      </c>
      <c r="G35" s="18">
        <f>E35</f>
        <v>6634708.9603861272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133978212.94557339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129964026.81332076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2349346.1173976455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184</v>
      </c>
      <c r="C11" s="59"/>
      <c r="D11" s="60"/>
      <c r="E11" s="12">
        <v>1882240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2307309.6692331131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832034.60863115592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2508383.7540755742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194</v>
      </c>
      <c r="C15" s="102"/>
      <c r="D15" s="103"/>
      <c r="E15" s="18">
        <f>$E$9+$E$12-$E$13-$E$14+E11</f>
        <v>130813158.11984715</v>
      </c>
      <c r="F15" s="19" t="s">
        <v>4</v>
      </c>
      <c r="G15" s="18">
        <f>E15</f>
        <v>130813158.11984715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130813158.11984715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52226179.870172426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78192934.821611017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7855642.9943375792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138274757.68612102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184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185</v>
      </c>
      <c r="C20" s="89"/>
      <c r="D20" s="89"/>
      <c r="E20" s="89"/>
      <c r="F20" s="90"/>
      <c r="G20" s="27">
        <v>1849867</v>
      </c>
      <c r="H20" s="23" t="s">
        <v>4</v>
      </c>
      <c r="I20" s="2"/>
    </row>
    <row r="21" spans="1:9" x14ac:dyDescent="0.25">
      <c r="A21" s="2"/>
      <c r="B21" s="100" t="s">
        <v>186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5" t="s">
        <v>187</v>
      </c>
      <c r="C22" s="106"/>
      <c r="D22" s="106"/>
      <c r="E22" s="106"/>
      <c r="F22" s="107"/>
      <c r="G22" s="21">
        <f>SUM(G20:G21)</f>
        <v>1849867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176</v>
      </c>
      <c r="C10" s="109"/>
      <c r="D10" s="109"/>
      <c r="E10" s="56">
        <v>157288.02559999999</v>
      </c>
      <c r="F10" s="23" t="s">
        <v>4</v>
      </c>
      <c r="G10" s="27">
        <v>157888</v>
      </c>
      <c r="H10" s="23" t="s">
        <v>4</v>
      </c>
      <c r="I10" s="2"/>
    </row>
    <row r="11" spans="1:9" x14ac:dyDescent="0.25">
      <c r="A11" s="2"/>
      <c r="B11" s="108" t="s">
        <v>177</v>
      </c>
      <c r="C11" s="109"/>
      <c r="D11" s="109"/>
      <c r="E11" s="56">
        <v>470867.87679999997</v>
      </c>
      <c r="F11" s="23" t="s">
        <v>4</v>
      </c>
      <c r="G11" s="27">
        <v>529562</v>
      </c>
      <c r="H11" s="23" t="s">
        <v>4</v>
      </c>
      <c r="I11" s="2"/>
    </row>
    <row r="12" spans="1:9" x14ac:dyDescent="0.25">
      <c r="A12" s="2"/>
      <c r="B12" s="108" t="s">
        <v>178</v>
      </c>
      <c r="C12" s="109"/>
      <c r="D12" s="109"/>
      <c r="E12" s="56">
        <v>5400512.7705999995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179</v>
      </c>
      <c r="C13" s="109"/>
      <c r="D13" s="109"/>
      <c r="E13" s="56">
        <v>32399.4126</v>
      </c>
      <c r="F13" s="23" t="s">
        <v>4</v>
      </c>
      <c r="G13" s="27">
        <v>83298</v>
      </c>
      <c r="H13" s="23" t="s">
        <v>4</v>
      </c>
      <c r="I13" s="2"/>
    </row>
    <row r="14" spans="1:9" x14ac:dyDescent="0.25">
      <c r="A14" s="2"/>
      <c r="B14" s="108" t="s">
        <v>180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181</v>
      </c>
      <c r="C15" s="109"/>
      <c r="D15" s="109"/>
      <c r="E15" s="56">
        <v>1659358.3855999999</v>
      </c>
      <c r="F15" s="23" t="s">
        <v>4</v>
      </c>
      <c r="G15" s="27">
        <v>1497473</v>
      </c>
      <c r="H15" s="23" t="s">
        <v>4</v>
      </c>
      <c r="I15" s="2"/>
    </row>
    <row r="16" spans="1:9" x14ac:dyDescent="0.25">
      <c r="A16" s="2"/>
      <c r="B16" s="108" t="s">
        <v>182</v>
      </c>
      <c r="C16" s="109"/>
      <c r="D16" s="109"/>
      <c r="E16" s="56">
        <v>36701.004199999996</v>
      </c>
      <c r="F16" s="23" t="s">
        <v>4</v>
      </c>
      <c r="G16" s="27">
        <v>37601</v>
      </c>
      <c r="H16" s="23" t="s">
        <v>4</v>
      </c>
      <c r="I16" s="2"/>
    </row>
    <row r="17" spans="1:9" x14ac:dyDescent="0.25">
      <c r="A17" s="2"/>
      <c r="B17" s="108" t="s">
        <v>183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-5451305.4753999999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-5546703.3212195002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132268981.69178344</v>
      </c>
      <c r="H9" s="23" t="s">
        <v>4</v>
      </c>
      <c r="I9" s="2"/>
    </row>
    <row r="10" spans="1:9" x14ac:dyDescent="0.25">
      <c r="A10" s="2"/>
      <c r="B10" s="51" t="s">
        <v>204</v>
      </c>
      <c r="C10" s="49"/>
      <c r="D10" s="49"/>
      <c r="E10" s="49"/>
      <c r="F10" s="50"/>
      <c r="G10" s="12">
        <v>-1792734.1356547754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0.63146245230592202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838326.91146333271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54076046.870172426</v>
      </c>
      <c r="H9" s="23" t="s">
        <v>4</v>
      </c>
      <c r="I9" s="2"/>
    </row>
    <row r="10" spans="1:9" x14ac:dyDescent="0.25">
      <c r="A10" s="2"/>
      <c r="B10" s="52" t="s">
        <v>203</v>
      </c>
      <c r="C10" s="53"/>
      <c r="D10" s="53"/>
      <c r="E10" s="53"/>
      <c r="F10" s="54"/>
      <c r="G10" s="12">
        <v>-1081520.9457114192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1078438.6025627817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78192934.821611017</v>
      </c>
      <c r="H13" s="23" t="s">
        <v>4</v>
      </c>
      <c r="I13" s="2"/>
    </row>
    <row r="14" spans="1:9" x14ac:dyDescent="0.25">
      <c r="A14" s="2"/>
      <c r="B14" s="51" t="s">
        <v>205</v>
      </c>
      <c r="C14" s="49"/>
      <c r="D14" s="49"/>
      <c r="E14" s="49"/>
      <c r="F14" s="50"/>
      <c r="G14" s="12">
        <v>-711213.18994335632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1395426.4361559269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2473865.0387187088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-1742333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-1742333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ht="26.25" x14ac:dyDescent="0.25">
      <c r="A10" s="2"/>
      <c r="B10" s="47" t="s">
        <v>149</v>
      </c>
      <c r="C10" s="41">
        <v>2016</v>
      </c>
      <c r="D10" s="28">
        <v>50</v>
      </c>
      <c r="E10" s="27">
        <v>361000</v>
      </c>
      <c r="F10" s="12">
        <f>E10/D10</f>
        <v>7220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20</v>
      </c>
      <c r="E11" s="27">
        <v>1106085</v>
      </c>
      <c r="F11" s="12">
        <f t="shared" ref="F11:F43" si="0">E11/D11</f>
        <v>55304.25</v>
      </c>
      <c r="G11" s="23" t="s">
        <v>4</v>
      </c>
      <c r="H11" s="2"/>
    </row>
    <row r="12" spans="1:8" ht="26.25" x14ac:dyDescent="0.25">
      <c r="A12" s="2"/>
      <c r="B12" s="47" t="s">
        <v>151</v>
      </c>
      <c r="C12" s="41">
        <v>2016</v>
      </c>
      <c r="D12" s="28">
        <v>20</v>
      </c>
      <c r="E12" s="27">
        <v>93402</v>
      </c>
      <c r="F12" s="12">
        <f t="shared" si="0"/>
        <v>4670.1000000000004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10</v>
      </c>
      <c r="E13" s="27">
        <v>774359</v>
      </c>
      <c r="F13" s="12">
        <f t="shared" si="0"/>
        <v>77435.899999999994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20</v>
      </c>
      <c r="E14" s="27">
        <v>2733105</v>
      </c>
      <c r="F14" s="12">
        <f t="shared" si="0"/>
        <v>136655.25</v>
      </c>
      <c r="G14" s="23" t="s">
        <v>4</v>
      </c>
      <c r="H14" s="2"/>
    </row>
    <row r="15" spans="1:8" ht="26.25" x14ac:dyDescent="0.25">
      <c r="A15" s="2"/>
      <c r="B15" s="47" t="s">
        <v>154</v>
      </c>
      <c r="C15" s="41">
        <v>2016</v>
      </c>
      <c r="D15" s="28">
        <v>10</v>
      </c>
      <c r="E15" s="27">
        <v>1349922</v>
      </c>
      <c r="F15" s="12">
        <f t="shared" si="0"/>
        <v>134992.20000000001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75</v>
      </c>
      <c r="E16" s="27">
        <v>667943</v>
      </c>
      <c r="F16" s="12">
        <f t="shared" si="0"/>
        <v>8905.9066666666658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50</v>
      </c>
      <c r="E17" s="27">
        <v>135576</v>
      </c>
      <c r="F17" s="12">
        <f t="shared" si="0"/>
        <v>2711.52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60</v>
      </c>
      <c r="E18" s="27">
        <v>118160</v>
      </c>
      <c r="F18" s="12">
        <f t="shared" si="0"/>
        <v>1969.3333333333333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20</v>
      </c>
      <c r="E19" s="27">
        <v>6382008</v>
      </c>
      <c r="F19" s="12">
        <f t="shared" si="0"/>
        <v>319100.40000000002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10</v>
      </c>
      <c r="E20" s="27">
        <v>396381</v>
      </c>
      <c r="F20" s="12">
        <f t="shared" si="0"/>
        <v>39638.1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60</v>
      </c>
      <c r="E21" s="27">
        <v>148294</v>
      </c>
      <c r="F21" s="12">
        <f t="shared" si="0"/>
        <v>2471.5666666666666</v>
      </c>
      <c r="G21" s="23" t="s">
        <v>4</v>
      </c>
      <c r="H21" s="2"/>
    </row>
    <row r="22" spans="1:8" x14ac:dyDescent="0.25">
      <c r="A22" s="2"/>
      <c r="B22" s="47" t="s">
        <v>161</v>
      </c>
      <c r="C22" s="41">
        <v>2016</v>
      </c>
      <c r="D22" s="28">
        <v>20</v>
      </c>
      <c r="E22" s="27">
        <v>886587</v>
      </c>
      <c r="F22" s="12">
        <f t="shared" si="0"/>
        <v>44329.35</v>
      </c>
      <c r="G22" s="23" t="s">
        <v>4</v>
      </c>
      <c r="H22" s="2"/>
    </row>
    <row r="23" spans="1:8" ht="26.25" x14ac:dyDescent="0.25">
      <c r="A23" s="2"/>
      <c r="B23" s="47" t="s">
        <v>162</v>
      </c>
      <c r="C23" s="41">
        <v>2016</v>
      </c>
      <c r="D23" s="28">
        <v>20</v>
      </c>
      <c r="E23" s="27">
        <v>261976</v>
      </c>
      <c r="F23" s="12">
        <f t="shared" si="0"/>
        <v>13098.8</v>
      </c>
      <c r="G23" s="23" t="s">
        <v>4</v>
      </c>
      <c r="H23" s="2"/>
    </row>
    <row r="24" spans="1:8" ht="26.25" x14ac:dyDescent="0.25">
      <c r="A24" s="2"/>
      <c r="B24" s="47" t="s">
        <v>163</v>
      </c>
      <c r="C24" s="41">
        <v>2016</v>
      </c>
      <c r="D24" s="28">
        <v>10</v>
      </c>
      <c r="E24" s="27">
        <v>200000</v>
      </c>
      <c r="F24" s="12">
        <f t="shared" si="0"/>
        <v>20000</v>
      </c>
      <c r="G24" s="23" t="s">
        <v>4</v>
      </c>
      <c r="H24" s="2"/>
    </row>
    <row r="25" spans="1:8" ht="26.25" x14ac:dyDescent="0.25">
      <c r="A25" s="2"/>
      <c r="B25" s="47" t="s">
        <v>164</v>
      </c>
      <c r="C25" s="41">
        <v>2016</v>
      </c>
      <c r="D25" s="28">
        <v>75</v>
      </c>
      <c r="E25" s="27">
        <v>142000</v>
      </c>
      <c r="F25" s="12">
        <f t="shared" si="0"/>
        <v>1893.3333333333333</v>
      </c>
      <c r="G25" s="23" t="s">
        <v>4</v>
      </c>
      <c r="H25" s="2"/>
    </row>
    <row r="26" spans="1:8" x14ac:dyDescent="0.25">
      <c r="A26" s="2"/>
      <c r="B26" s="47" t="s">
        <v>165</v>
      </c>
      <c r="C26" s="41">
        <v>2016</v>
      </c>
      <c r="D26" s="28">
        <v>75</v>
      </c>
      <c r="E26" s="27">
        <v>16384186</v>
      </c>
      <c r="F26" s="12">
        <f t="shared" si="0"/>
        <v>218455.81333333332</v>
      </c>
      <c r="G26" s="23" t="s">
        <v>4</v>
      </c>
      <c r="H26" s="2"/>
    </row>
    <row r="27" spans="1:8" x14ac:dyDescent="0.25">
      <c r="A27" s="2"/>
      <c r="B27" s="47" t="s">
        <v>166</v>
      </c>
      <c r="C27" s="41">
        <v>2016</v>
      </c>
      <c r="D27" s="28">
        <v>75</v>
      </c>
      <c r="E27" s="27">
        <v>5521586</v>
      </c>
      <c r="F27" s="12">
        <f t="shared" si="0"/>
        <v>73621.146666666667</v>
      </c>
      <c r="G27" s="23" t="s">
        <v>4</v>
      </c>
      <c r="H27" s="2"/>
    </row>
    <row r="28" spans="1:8" x14ac:dyDescent="0.25">
      <c r="A28" s="2"/>
      <c r="B28" s="47" t="s">
        <v>167</v>
      </c>
      <c r="C28" s="41">
        <v>2016</v>
      </c>
      <c r="D28" s="28">
        <v>75</v>
      </c>
      <c r="E28" s="27">
        <v>97440</v>
      </c>
      <c r="F28" s="12">
        <f t="shared" si="0"/>
        <v>1299.2</v>
      </c>
      <c r="G28" s="23" t="s">
        <v>4</v>
      </c>
      <c r="H28" s="2"/>
    </row>
    <row r="29" spans="1:8" x14ac:dyDescent="0.25">
      <c r="A29" s="2"/>
      <c r="B29" s="47" t="s">
        <v>168</v>
      </c>
      <c r="C29" s="41">
        <v>2016</v>
      </c>
      <c r="D29" s="28">
        <v>75</v>
      </c>
      <c r="E29" s="27">
        <v>7204622</v>
      </c>
      <c r="F29" s="12">
        <f t="shared" si="0"/>
        <v>96061.626666666663</v>
      </c>
      <c r="G29" s="23" t="s">
        <v>4</v>
      </c>
      <c r="H29" s="2"/>
    </row>
    <row r="30" spans="1:8" x14ac:dyDescent="0.25">
      <c r="A30" s="2"/>
      <c r="B30" s="47" t="s">
        <v>169</v>
      </c>
      <c r="C30" s="41">
        <v>2016</v>
      </c>
      <c r="D30" s="28">
        <v>75</v>
      </c>
      <c r="E30" s="27">
        <v>959567</v>
      </c>
      <c r="F30" s="12">
        <f t="shared" si="0"/>
        <v>12794.226666666667</v>
      </c>
      <c r="G30" s="23" t="s">
        <v>4</v>
      </c>
      <c r="H30" s="2"/>
    </row>
    <row r="31" spans="1:8" ht="26.25" x14ac:dyDescent="0.25">
      <c r="A31" s="2"/>
      <c r="B31" s="47" t="s">
        <v>170</v>
      </c>
      <c r="C31" s="41">
        <v>2016</v>
      </c>
      <c r="D31" s="28">
        <v>75</v>
      </c>
      <c r="E31" s="27">
        <v>100000</v>
      </c>
      <c r="F31" s="12">
        <f t="shared" si="0"/>
        <v>1333.3333333333333</v>
      </c>
      <c r="G31" s="23" t="s">
        <v>4</v>
      </c>
      <c r="H31" s="2"/>
    </row>
    <row r="32" spans="1:8" x14ac:dyDescent="0.25">
      <c r="A32" s="2"/>
      <c r="B32" s="47" t="s">
        <v>155</v>
      </c>
      <c r="C32" s="41">
        <v>2016</v>
      </c>
      <c r="D32" s="28">
        <v>75</v>
      </c>
      <c r="E32" s="27">
        <v>6414269</v>
      </c>
      <c r="F32" s="12">
        <f t="shared" si="0"/>
        <v>85523.58666666667</v>
      </c>
      <c r="G32" s="23" t="s">
        <v>4</v>
      </c>
      <c r="H32" s="2"/>
    </row>
    <row r="33" spans="1:8" ht="26.25" x14ac:dyDescent="0.25">
      <c r="A33" s="2"/>
      <c r="B33" s="47" t="s">
        <v>171</v>
      </c>
      <c r="C33" s="41">
        <v>2016</v>
      </c>
      <c r="D33" s="28">
        <v>50</v>
      </c>
      <c r="E33" s="27">
        <v>2100110</v>
      </c>
      <c r="F33" s="12">
        <f t="shared" si="0"/>
        <v>42002.2</v>
      </c>
      <c r="G33" s="23" t="s">
        <v>4</v>
      </c>
      <c r="H33" s="2"/>
    </row>
    <row r="34" spans="1:8" ht="26.25" x14ac:dyDescent="0.25">
      <c r="A34" s="2"/>
      <c r="B34" s="47" t="s">
        <v>149</v>
      </c>
      <c r="C34" s="41">
        <v>2016</v>
      </c>
      <c r="D34" s="28">
        <v>50</v>
      </c>
      <c r="E34" s="27">
        <v>2750332</v>
      </c>
      <c r="F34" s="12">
        <f t="shared" si="0"/>
        <v>55006.64</v>
      </c>
      <c r="G34" s="23" t="s">
        <v>4</v>
      </c>
      <c r="H34" s="2"/>
    </row>
    <row r="35" spans="1:8" ht="26.25" x14ac:dyDescent="0.25">
      <c r="A35" s="2"/>
      <c r="B35" s="47" t="s">
        <v>172</v>
      </c>
      <c r="C35" s="41">
        <v>2016</v>
      </c>
      <c r="D35" s="28">
        <v>50</v>
      </c>
      <c r="E35" s="27">
        <v>1620741</v>
      </c>
      <c r="F35" s="12">
        <f t="shared" si="0"/>
        <v>32414.82</v>
      </c>
      <c r="G35" s="23" t="s">
        <v>4</v>
      </c>
      <c r="H35" s="2"/>
    </row>
    <row r="36" spans="1:8" ht="26.25" x14ac:dyDescent="0.25">
      <c r="A36" s="2"/>
      <c r="B36" s="47" t="s">
        <v>173</v>
      </c>
      <c r="C36" s="41">
        <v>2016</v>
      </c>
      <c r="D36" s="28">
        <v>50</v>
      </c>
      <c r="E36" s="27">
        <v>309542</v>
      </c>
      <c r="F36" s="12">
        <f t="shared" si="0"/>
        <v>6190.84</v>
      </c>
      <c r="G36" s="23" t="s">
        <v>4</v>
      </c>
      <c r="H36" s="2"/>
    </row>
    <row r="37" spans="1:8" x14ac:dyDescent="0.25">
      <c r="A37" s="2"/>
      <c r="B37" s="47" t="s">
        <v>150</v>
      </c>
      <c r="C37" s="41">
        <v>2016</v>
      </c>
      <c r="D37" s="28">
        <v>20</v>
      </c>
      <c r="E37" s="27">
        <v>1306561</v>
      </c>
      <c r="F37" s="12">
        <f t="shared" si="0"/>
        <v>65328.05</v>
      </c>
      <c r="G37" s="23" t="s">
        <v>4</v>
      </c>
      <c r="H37" s="2"/>
    </row>
    <row r="38" spans="1:8" ht="26.25" x14ac:dyDescent="0.25">
      <c r="A38" s="2"/>
      <c r="B38" s="47" t="s">
        <v>151</v>
      </c>
      <c r="C38" s="41">
        <v>2016</v>
      </c>
      <c r="D38" s="28">
        <v>20</v>
      </c>
      <c r="E38" s="27">
        <v>100000</v>
      </c>
      <c r="F38" s="12">
        <f t="shared" si="0"/>
        <v>5000</v>
      </c>
      <c r="G38" s="23" t="s">
        <v>4</v>
      </c>
      <c r="H38" s="2"/>
    </row>
    <row r="39" spans="1:8" x14ac:dyDescent="0.25">
      <c r="A39" s="2"/>
      <c r="B39" s="47" t="s">
        <v>152</v>
      </c>
      <c r="C39" s="41">
        <v>2016</v>
      </c>
      <c r="D39" s="28">
        <v>10</v>
      </c>
      <c r="E39" s="27">
        <v>100000</v>
      </c>
      <c r="F39" s="12">
        <f t="shared" si="0"/>
        <v>10000</v>
      </c>
      <c r="G39" s="23" t="s">
        <v>4</v>
      </c>
      <c r="H39" s="2"/>
    </row>
    <row r="40" spans="1:8" x14ac:dyDescent="0.25">
      <c r="A40" s="2"/>
      <c r="B40" s="47" t="s">
        <v>174</v>
      </c>
      <c r="C40" s="41">
        <v>2016</v>
      </c>
      <c r="D40" s="28">
        <v>10</v>
      </c>
      <c r="E40" s="27">
        <v>100000</v>
      </c>
      <c r="F40" s="12">
        <f t="shared" si="0"/>
        <v>10000</v>
      </c>
      <c r="G40" s="23" t="s">
        <v>4</v>
      </c>
      <c r="H40" s="2"/>
    </row>
    <row r="41" spans="1:8" ht="26.25" x14ac:dyDescent="0.25">
      <c r="A41" s="2"/>
      <c r="B41" s="47" t="s">
        <v>175</v>
      </c>
      <c r="C41" s="41">
        <v>2016</v>
      </c>
      <c r="D41" s="28">
        <v>50</v>
      </c>
      <c r="E41" s="27">
        <v>686855</v>
      </c>
      <c r="F41" s="12">
        <f t="shared" si="0"/>
        <v>13737.1</v>
      </c>
      <c r="G41" s="23" t="s">
        <v>4</v>
      </c>
      <c r="H41" s="2"/>
    </row>
    <row r="42" spans="1:8" ht="26.25" x14ac:dyDescent="0.25">
      <c r="A42" s="2"/>
      <c r="B42" s="47" t="s">
        <v>154</v>
      </c>
      <c r="C42" s="41">
        <v>2016</v>
      </c>
      <c r="D42" s="28">
        <v>10</v>
      </c>
      <c r="E42" s="27">
        <v>131655</v>
      </c>
      <c r="F42" s="12">
        <f t="shared" si="0"/>
        <v>13165.5</v>
      </c>
      <c r="G42" s="23" t="s">
        <v>4</v>
      </c>
      <c r="H42" s="2"/>
    </row>
    <row r="43" spans="1:8" x14ac:dyDescent="0.25">
      <c r="A43" s="2"/>
      <c r="B43" s="47" t="s">
        <v>156</v>
      </c>
      <c r="C43" s="41">
        <v>2016</v>
      </c>
      <c r="D43" s="28">
        <v>50</v>
      </c>
      <c r="E43" s="27">
        <v>1967262</v>
      </c>
      <c r="F43" s="12">
        <f t="shared" si="0"/>
        <v>39345.24</v>
      </c>
      <c r="G43" s="23" t="s">
        <v>4</v>
      </c>
      <c r="H43" s="2"/>
    </row>
    <row r="44" spans="1:8" x14ac:dyDescent="0.25">
      <c r="A44" s="2"/>
      <c r="B44" s="85" t="s">
        <v>76</v>
      </c>
      <c r="C44" s="86"/>
      <c r="D44" s="86"/>
      <c r="E44" s="87"/>
      <c r="F44" s="21">
        <f>SUM(F10:F43)</f>
        <v>1651675.3333333335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2017-10-13T11:59:26Z</dcterms:modified>
</cp:coreProperties>
</file>