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C5" i="16"/>
  <c r="C6" i="16"/>
  <c r="M3" i="24" l="1"/>
  <c r="B9" i="12" s="1"/>
  <c r="B10" i="12" s="1"/>
  <c r="D3" i="16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<sst xmlns="http://schemas.openxmlformats.org/spreadsheetml/2006/main" count="108" uniqueCount="74">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</sst>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50796068.641095266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775658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196216.85293333331</v>
      </c>
      <c r="C4" t="s">
        <v>11</v>
      </c>
    </row>
    <row r="5" spans="1:3" s="26" customFormat="1" x14ac:dyDescent="0.25">
      <c r="A5" s="3" t="s">
        <v>12</v>
      </c>
      <c r="B5" s="48">
        <f>SUM(B2:B4)</f>
        <v>51767943.494028598</v>
      </c>
      <c r="C5" s="62" t="s">
        <v>11</v>
      </c>
    </row>
    <row r="6" spans="1:3" x14ac:dyDescent="0.25">
      <c r="A6" s="47" t="s">
        <v>0</v>
      </c>
      <c r="B6" s="38">
        <f>Investeringer!E3</f>
        <v>63726013.050816409</v>
      </c>
      <c r="C6" s="23" t="s">
        <v>11</v>
      </c>
    </row>
    <row r="7" spans="1:3" x14ac:dyDescent="0.25">
      <c r="A7" s="4" t="s">
        <v>1</v>
      </c>
      <c r="B7" s="35">
        <f>Investeringer!F3</f>
        <v>7778474.846751784</v>
      </c>
      <c r="C7" t="s">
        <v>11</v>
      </c>
    </row>
    <row r="8" spans="1:3" x14ac:dyDescent="0.25">
      <c r="A8" s="4" t="s">
        <v>2</v>
      </c>
      <c r="B8" s="35">
        <f>Investeringer!G3</f>
        <v>1657975.6407682493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4344400.6730599999</v>
      </c>
      <c r="C9" t="s">
        <v>11</v>
      </c>
    </row>
    <row r="10" spans="1:3" s="22" customFormat="1" x14ac:dyDescent="0.25">
      <c r="A10" s="3" t="s">
        <v>47</v>
      </c>
      <c r="B10" s="48">
        <f>SUM(B6:B9)</f>
        <v>77506864.211396441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7786717</v>
      </c>
      <c r="C11" t="s">
        <v>11</v>
      </c>
    </row>
    <row r="12" spans="1:3" s="22" customFormat="1" x14ac:dyDescent="0.25">
      <c r="A12" s="3" t="s">
        <v>67</v>
      </c>
      <c r="B12" s="48">
        <f>SUM(B11:B11)</f>
        <v>7786717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137061524.70542502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138274757.68612102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60389266</v>
      </c>
      <c r="C2" s="49">
        <v>0</v>
      </c>
      <c r="D2" s="49">
        <f>B2+C2</f>
        <v>60389266</v>
      </c>
      <c r="E2" s="50">
        <f>D2</f>
        <v>60389266</v>
      </c>
      <c r="F2" s="49">
        <v>52864865.364972837</v>
      </c>
      <c r="G2" s="49">
        <v>2068796.7238775752</v>
      </c>
      <c r="H2" s="49">
        <f>F2-G2</f>
        <v>50796068.641095266</v>
      </c>
      <c r="I2" s="49">
        <f>AVERAGEIF(E2:E4,"&lt;&gt;0")</f>
        <v>57744991.129129328</v>
      </c>
      <c r="J2" s="49">
        <v>35019761.067621946</v>
      </c>
      <c r="K2" s="39">
        <f>IF(H2&gt;I2,IF(I2&gt;J2,I2,J2),H2)</f>
        <v>50796068.641095266</v>
      </c>
    </row>
    <row r="3" spans="1:11" s="23" customFormat="1" x14ac:dyDescent="0.25">
      <c r="A3" s="28">
        <v>2014</v>
      </c>
      <c r="B3" s="49">
        <v>52814882</v>
      </c>
      <c r="C3" s="49"/>
      <c r="D3" s="49">
        <f t="shared" ref="D3:D4" si="0">B3+C3</f>
        <v>52814882</v>
      </c>
      <c r="E3" s="50">
        <f>D3*Pristalsregulering!C7</f>
        <v>52857133.905599996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59054799</v>
      </c>
      <c r="C4" s="49"/>
      <c r="D4" s="49">
        <f t="shared" si="0"/>
        <v>59054799</v>
      </c>
      <c r="E4" s="50">
        <f>D4*Pristalsregulering!$C$6*Pristalsregulering!$C$7</f>
        <v>59988573.481787987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109" width="0" hidden="1" customWidth="1"/>
    <col min="110" max="110" width="9.140625" hidden="1" customWidth="1"/>
    <col min="111" max="117" width="0" hidden="1" customWidth="1"/>
    <col min="118" max="118" width="9.140625" hidden="1" customWidth="1"/>
    <col min="119" max="221" width="0" hidden="1" customWidth="1"/>
    <col min="222" max="222" width="9.140625" hidden="1" customWidth="1"/>
    <col min="223" max="229" width="0" hidden="1" customWidth="1"/>
    <col min="230" max="230" width="9.140625" hidden="1" customWidth="1"/>
    <col min="231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0</v>
      </c>
      <c r="C3" s="45">
        <f>B3/Pristalsregulering!$C$8</f>
        <v>0</v>
      </c>
      <c r="D3" s="75">
        <f>IF(C4=0,0,AVERAGEIF(C4:C6,"&lt;&gt;0"))+C3</f>
        <v>775658</v>
      </c>
      <c r="E3" s="57">
        <f>SUM(D3:D3)</f>
        <v>775658</v>
      </c>
    </row>
    <row r="4" spans="1:5" x14ac:dyDescent="0.25">
      <c r="A4" s="28">
        <v>2015</v>
      </c>
      <c r="B4" s="35">
        <v>775658</v>
      </c>
      <c r="C4" s="45">
        <f>B4</f>
        <v>775658</v>
      </c>
      <c r="D4" s="75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22500</v>
      </c>
      <c r="C3" s="42">
        <v>207040</v>
      </c>
      <c r="D3" s="42">
        <v>0</v>
      </c>
      <c r="E3" s="41">
        <f>B3</f>
        <v>22500</v>
      </c>
      <c r="F3" s="42">
        <f t="shared" ref="F3:G3" si="0">C3</f>
        <v>207040</v>
      </c>
      <c r="G3" s="43">
        <f t="shared" si="0"/>
        <v>0</v>
      </c>
      <c r="H3" s="44">
        <f>IF(E3=0,0,AVERAGEIF(E3:E5,"&lt;&gt;0"))+IF(F3=0,0,AVERAGEIF(F3:F5,"&lt;&gt;0"))+IF(G3=0,0,AVERAGEIF(G3:G5,"&lt;&gt;0"))</f>
        <v>196216.85293333331</v>
      </c>
    </row>
    <row r="4" spans="1:8" x14ac:dyDescent="0.25">
      <c r="A4" s="31">
        <v>2014</v>
      </c>
      <c r="B4" s="41">
        <v>24500</v>
      </c>
      <c r="C4" s="42">
        <v>156800</v>
      </c>
      <c r="D4" s="42">
        <v>0</v>
      </c>
      <c r="E4" s="41">
        <f>B4*Pristalsregulering!$C$7</f>
        <v>24519.599999999999</v>
      </c>
      <c r="F4" s="42">
        <f>C4*Pristalsregulering!$C$7</f>
        <v>156925.43999999997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24500</v>
      </c>
      <c r="C5" s="42">
        <v>150400</v>
      </c>
      <c r="D5" s="42">
        <v>0</v>
      </c>
      <c r="E5" s="41">
        <f>B5*Pristalsregulering!$C$7*Pristalsregulering!$C$6</f>
        <v>24887.393999999997</v>
      </c>
      <c r="F5" s="42">
        <f>C5*Pristalsregulering!$C$7*Pristalsregulering!$C$6</f>
        <v>152778.12479999996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58534099.044215843</v>
      </c>
      <c r="C3" s="38">
        <v>7551446.4600000009</v>
      </c>
      <c r="D3" s="40">
        <v>1651675.33333333</v>
      </c>
      <c r="E3" s="35">
        <f>B3*Pristalsregulering!C2*Pristalsregulering!C3*Pristalsregulering!C4*Pristalsregulering!C5*Pristalsregulering!C6*Pristalsregulering!C7</f>
        <v>63726013.050816409</v>
      </c>
      <c r="F3" s="35">
        <v>7778474.846751784</v>
      </c>
      <c r="G3" s="35">
        <f xml:space="preserve"> D3/Pristalsregulering!$C$8</f>
        <v>1657975.6407682493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4217927</v>
      </c>
      <c r="D3" s="38">
        <v>0</v>
      </c>
      <c r="E3" s="40">
        <v>0</v>
      </c>
      <c r="F3" s="38">
        <f>B3</f>
        <v>0</v>
      </c>
      <c r="G3" s="38">
        <f>C3</f>
        <v>4217927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4217927</v>
      </c>
      <c r="L3" s="43">
        <f>AVERAGE(H3:H5)+AVERAGE(I3:I5)</f>
        <v>126473.67305999999</v>
      </c>
      <c r="M3" s="44">
        <f>SUM(J3:L3)</f>
        <v>4344400.6730599999</v>
      </c>
      <c r="N3" s="23"/>
    </row>
    <row r="4" spans="1:14" x14ac:dyDescent="0.25">
      <c r="A4" s="28">
        <v>2014</v>
      </c>
      <c r="B4" s="45">
        <v>0</v>
      </c>
      <c r="C4" s="38">
        <v>4473742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4477320.9935999997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4514752</v>
      </c>
      <c r="D5" s="38">
        <v>373515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4586139.2586239995</v>
      </c>
      <c r="H5" s="38">
        <f>IF(D5="","",D5*Pristalsregulering!$C$7*Pristalsregulering!$C$6)</f>
        <v>379421.01917999994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157888</v>
      </c>
      <c r="D2" s="42">
        <v>472664</v>
      </c>
      <c r="E2" s="42">
        <v>36841</v>
      </c>
      <c r="F2" s="42">
        <v>5421113</v>
      </c>
      <c r="G2" s="42">
        <v>0</v>
      </c>
      <c r="H2" s="42">
        <v>1665688</v>
      </c>
      <c r="I2" s="42">
        <v>0</v>
      </c>
      <c r="J2" s="42"/>
      <c r="K2" s="42"/>
      <c r="L2" s="43">
        <v>0</v>
      </c>
      <c r="M2" s="44">
        <f>SUM(B2:L2)</f>
        <v>7786717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2017-10-13T11:59:27Z</dcterms:modified>
</cp:coreProperties>
</file>