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Ny aktivitet" sheetId="22" r:id="rId14"/>
  </sheets>
  <calcPr calcId="145621"/>
</workbook>
</file>

<file path=xl/calcChain.xml><?xml version="1.0" encoding="utf-8"?>
<calcChain xmlns="http://schemas.openxmlformats.org/spreadsheetml/2006/main">
  <c r="E14" i="15" l="1"/>
  <c r="G9" i="9" l="1"/>
  <c r="G9" i="8"/>
  <c r="G13" i="9" l="1"/>
  <c r="F11" i="22" l="1"/>
  <c r="F12" i="22" l="1"/>
  <c r="E19" i="2" s="1"/>
  <c r="E21" i="2" l="1"/>
  <c r="G13" i="10"/>
  <c r="E12" i="2" l="1"/>
  <c r="G11" i="10" l="1"/>
  <c r="F18" i="20"/>
  <c r="F19" i="20" s="1"/>
  <c r="E16" i="2" s="1"/>
  <c r="G22" i="7"/>
  <c r="E13" i="2" s="1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G16" i="9" s="1"/>
  <c r="D11" i="20"/>
  <c r="D12" i="20" s="1"/>
  <c r="E14" i="2" s="1"/>
  <c r="E18" i="2"/>
  <c r="E17" i="2"/>
  <c r="G12" i="8" l="1"/>
  <c r="E10" i="2" l="1"/>
  <c r="G18" i="19"/>
  <c r="G19" i="19" s="1"/>
  <c r="E11" i="2" s="1"/>
  <c r="G12" i="7"/>
  <c r="E10" i="15" l="1"/>
  <c r="E9" i="2"/>
  <c r="E15" i="13"/>
  <c r="F11" i="11"/>
  <c r="F32" i="11"/>
  <c r="E17" i="15" l="1"/>
  <c r="G17" i="15" s="1"/>
  <c r="E33" i="2" l="1"/>
  <c r="G11" i="9" l="1"/>
  <c r="G12" i="9" l="1"/>
  <c r="E35" i="13"/>
  <c r="G35" i="13" s="1"/>
  <c r="E27" i="13"/>
  <c r="E19" i="13"/>
  <c r="G11" i="12"/>
  <c r="E28" i="2" s="1"/>
  <c r="G29" i="12"/>
  <c r="E31" i="2" s="1"/>
  <c r="G23" i="12"/>
  <c r="E30" i="2" s="1"/>
  <c r="G17" i="12"/>
  <c r="E29" i="2" s="1"/>
  <c r="F10" i="11"/>
  <c r="F33" i="11" s="1"/>
  <c r="E26" i="2"/>
  <c r="G26" i="2" s="1"/>
  <c r="G33" i="12" l="1"/>
  <c r="G35" i="12" s="1"/>
  <c r="E32" i="2" s="1"/>
  <c r="E28" i="13"/>
  <c r="G28" i="13" s="1"/>
  <c r="G17" i="9"/>
  <c r="E23" i="2" s="1"/>
  <c r="E34" i="2" l="1"/>
  <c r="G34" i="2" s="1"/>
  <c r="E22" i="2" l="1"/>
  <c r="E24" i="2" s="1"/>
  <c r="G24" i="2" l="1"/>
  <c r="E9" i="15" s="1"/>
  <c r="E12" i="15" l="1"/>
  <c r="E13" i="15"/>
  <c r="E15" i="15" l="1"/>
  <c r="G15" i="15" s="1"/>
  <c r="G18" i="15" s="1"/>
  <c r="G30" i="13"/>
  <c r="G36" i="13" s="1"/>
  <c r="E36" i="2" s="1"/>
  <c r="G36" i="2" s="1"/>
  <c r="G37" i="2" s="1"/>
</calcChain>
</file>

<file path=xl/sharedStrings.xml><?xml version="1.0" encoding="utf-8"?>
<sst xmlns="http://schemas.openxmlformats.org/spreadsheetml/2006/main" count="411" uniqueCount="211">
  <si>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</si>
  <si>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</si>
  <si>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</si>
  <si>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</si>
  <si>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</si>
  <si>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</si>
  <si>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</si>
  <si>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</si>
  <si>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</si>
  <si>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</si>
  <si>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</si>
  <si>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</si>
  <si>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</si>
  <si>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</si>
  <si>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</si>
  <si>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</si>
  <si>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</si>
  <si>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</si>
  <si>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</si>
  <si>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</si>
  <si>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</si>
  <si>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</si>
  <si>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</si>
  <si>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</si>
  <si>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</si>
  <si>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</si>
  <si>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</si>
  <si>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</si>
  <si>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</si>
  <si>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</si>
  <si>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</si>
  <si>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</si>
  <si>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</si>
  <si>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</si>
  <si>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</si>
  <si>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</si>
  <si>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</si>
  <si>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</si>
  <si>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</si>
  <si>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</si>
  <si>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</si>
  <si>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</si>
  <si>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</si>
  <si>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</si>
  <si>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</si>
  <si>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</si>
  <si>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</si>
  <si>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</si>
  <si>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</si>
  <si>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</si>
  <si>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</si>
  <si>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</si>
  <si>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</si>
  <si>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</si>
  <si>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</si>
  <si>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</si>
  <si>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</si>
  <si>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</si>
  <si>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</si>
  <si>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</si>
  <si>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</si>
  <si>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</si>
  <si>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</si>
  <si>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</si>
  <si>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</si>
  <si>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</si>
  <si>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</si>
  <si>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</si>
  <si>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</si>
  <si>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</si>
  <si>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</si>
  <si>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</si>
  <si>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</si>
  <si>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</si>
  <si>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</si>
  <si>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</si>
  <si>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</si>
  <si>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</si>
  <si>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</si>
  <si>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</si>
  <si>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</si>
  <si>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</si>
  <si>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</si>
  <si>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</si>
  <si>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</si>
  <si>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</si>
  <si>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</si>
  <si>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</si>
  <si>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</si>
  <si>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</si>
  <si>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</si>
  <si>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</si>
  <si>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</si>
  <si>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</si>
  <si>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</si>
  <si>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</si>
  <si>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</si>
  <si>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</si>
  <si>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</si>
  <si>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</si>
  <si>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</si>
  <si>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</si>
  <si>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</si>
  <si>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</si>
  <si>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</si>
  <si>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</si>
  <si>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</si>
  <si>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</si>
  <si>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</si>
  <si>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</si>
  <si>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</si>
  <si>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</si>
  <si>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</si>
  <si>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</si>
  <si>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</si>
  <si>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</si>
  <si>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</si>
  <si>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</si>
  <si>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</si>
  <si>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</si>
  <si>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</si>
  <si>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</si>
  <si>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</si>
  <si>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</si>
  <si>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</si>
  <si>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</si>
  <si>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</si>
  <si>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</si>
  <si>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</si>
  <si>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</si>
  <si>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</si>
  <si>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</si>
  <si>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</si>
  <si>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</si>
  <si>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</si>
  <si>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</si>
  <si>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</si>
  <si>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</si>
  <si>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</si>
  <si>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</si>
  <si>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</si>
  <si>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</si>
  <si>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</si>
  <si>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</si>
  <si>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</si>
  <si>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</si>
  <si>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</si>
  <si>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</si>
  <si>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</si>
  <si>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Jordbassin Klasse B</t>
  </si>
  <si>
    <t>Ledningsnet ≤ Ø 200 mm</t>
  </si>
  <si>
    <t>Ø 200 mm &lt; Ledningsnet ≤ Ø 500 mm</t>
  </si>
  <si>
    <t>Ø 500 mm &lt; Ledningsnet ≤ Ø 800 mm</t>
  </si>
  <si>
    <t>Strømpeforing ≤ Ø 200 mm</t>
  </si>
  <si>
    <t>Strømpeforing Ø 200 mm &lt; Ledningsnet ≤ Ø 500 mm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</si>
  <si>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</si>
  <si>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</si>
  <si>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</si>
  <si>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</si>
  <si>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Arbejdsplads</t>
  </si>
  <si>
    <t>Indløb med riste, Konstruktioner</t>
  </si>
  <si>
    <t>Indløb med riste, Mek/EL</t>
  </si>
  <si>
    <t>Indløb med riste, SRO</t>
  </si>
  <si>
    <t>Sand- og fedtfang, Mek/EL</t>
  </si>
  <si>
    <t>Sand- og fedtfang, SRO</t>
  </si>
  <si>
    <t>Forklaring, Mek/EL</t>
  </si>
  <si>
    <t>Forklaring, SRO</t>
  </si>
  <si>
    <t>Beluftningstanke, Mek/EL</t>
  </si>
  <si>
    <t>Beluftningstanke, SRO</t>
  </si>
  <si>
    <t>Efterklaringstanke, SRO</t>
  </si>
  <si>
    <t>Forafvanding, slam,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</si>
  <si>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</si>
  <si>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</si>
  <si>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</si>
  <si>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</si>
  <si>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</si>
  <si>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</si>
  <si>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</si>
  <si>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</si>
  <si>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</si>
  <si>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</si>
  <si>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</si>
  <si>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</si>
  <si>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</si>
  <si>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</si>
  <si>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</si>
  <si>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</si>
  <si>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</si>
  <si>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</si>
  <si>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</si>
  <si>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</si>
  <si>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</si>
  <si>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</si>
  <si>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</si>
  <si>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</si>
  <si>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</si>
  <si>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</si>
  <si>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</si>
  <si>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</si>
  <si>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</si>
  <si>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</si>
  <si>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</si>
  <si>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Ny aktivitet i hovedvirksomheden</t>
  </si>
  <si>
    <t>Ny aktivitet i hovedvirksomheden</t>
  </si>
  <si>
    <t>Beskrivelse af aktivitet</t>
  </si>
  <si>
    <t>Ny aktivitet i alt i 2016-niveau</t>
  </si>
  <si>
    <t>Ny aktivitet i alt i 2017-niveau</t>
  </si>
  <si>
    <t>Ny aktivitet under hovedvirksomheden</t>
  </si>
  <si>
    <t>Energiproduktion (udnyttelse eller salg af energi)</t>
  </si>
  <si>
    <t>Fane 13</t>
  </si>
  <si>
    <t>Ny aktivitet under hovedvirksomhed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</si>
</sst>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49" fontId="8" fillId="10" borderId="10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1" t="s">
        <v>5</v>
      </c>
      <c r="E6" s="61"/>
      <c r="F6" s="61"/>
      <c r="G6" s="61"/>
      <c r="H6" s="4"/>
      <c r="I6" s="2"/>
    </row>
    <row r="7" spans="1:9" ht="15" customHeight="1" x14ac:dyDescent="0.25">
      <c r="A7" s="2"/>
      <c r="B7" s="2"/>
      <c r="C7" s="4"/>
      <c r="D7" s="61"/>
      <c r="E7" s="61"/>
      <c r="F7" s="61"/>
      <c r="G7" s="61"/>
      <c r="H7" s="4"/>
      <c r="I7" s="2"/>
    </row>
    <row r="8" spans="1:9" ht="15.75" x14ac:dyDescent="0.25">
      <c r="A8" s="2"/>
      <c r="B8" s="2"/>
      <c r="C8" s="5"/>
      <c r="D8" s="66" t="s">
        <v>124</v>
      </c>
      <c r="E8" s="66"/>
      <c r="F8" s="66"/>
      <c r="G8" s="6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5" t="s">
        <v>6</v>
      </c>
      <c r="E11" s="65"/>
      <c r="F11" s="65"/>
      <c r="G11" s="6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76" t="s">
        <v>69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68</v>
      </c>
      <c r="D14" s="76" t="s">
        <v>70</v>
      </c>
      <c r="E14" s="77"/>
      <c r="F14" s="77"/>
      <c r="G14" s="78"/>
      <c r="H14" s="2"/>
      <c r="I14" s="2"/>
    </row>
    <row r="15" spans="1:9" x14ac:dyDescent="0.25">
      <c r="A15" s="2"/>
      <c r="B15" s="2"/>
      <c r="C15" s="7" t="s">
        <v>8</v>
      </c>
      <c r="D15" s="67" t="s">
        <v>63</v>
      </c>
      <c r="E15" s="68"/>
      <c r="F15" s="68"/>
      <c r="G15" s="69"/>
      <c r="H15" s="2"/>
      <c r="I15" s="2"/>
    </row>
    <row r="16" spans="1:9" x14ac:dyDescent="0.25">
      <c r="A16" s="2"/>
      <c r="B16" s="2"/>
      <c r="C16" s="7" t="s">
        <v>9</v>
      </c>
      <c r="D16" s="67" t="s">
        <v>49</v>
      </c>
      <c r="E16" s="68"/>
      <c r="F16" s="68"/>
      <c r="G16" s="69"/>
      <c r="H16" s="2"/>
      <c r="I16" s="2"/>
    </row>
    <row r="17" spans="1:9" x14ac:dyDescent="0.25">
      <c r="A17" s="2"/>
      <c r="B17" s="2"/>
      <c r="C17" s="7" t="s">
        <v>10</v>
      </c>
      <c r="D17" s="70" t="s">
        <v>15</v>
      </c>
      <c r="E17" s="71"/>
      <c r="F17" s="71"/>
      <c r="G17" s="72"/>
      <c r="H17" s="2"/>
      <c r="I17" s="2"/>
    </row>
    <row r="18" spans="1:9" x14ac:dyDescent="0.25">
      <c r="A18" s="2"/>
      <c r="B18" s="2"/>
      <c r="C18" s="7" t="s">
        <v>11</v>
      </c>
      <c r="D18" s="70" t="s">
        <v>16</v>
      </c>
      <c r="E18" s="71"/>
      <c r="F18" s="71"/>
      <c r="G18" s="72"/>
      <c r="H18" s="2"/>
      <c r="I18" s="2"/>
    </row>
    <row r="19" spans="1:9" x14ac:dyDescent="0.25">
      <c r="A19" s="2"/>
      <c r="B19" s="2"/>
      <c r="C19" s="7" t="s">
        <v>12</v>
      </c>
      <c r="D19" s="73" t="s">
        <v>17</v>
      </c>
      <c r="E19" s="74"/>
      <c r="F19" s="74"/>
      <c r="G19" s="75"/>
      <c r="H19" s="2"/>
      <c r="I19" s="2"/>
    </row>
    <row r="20" spans="1:9" x14ac:dyDescent="0.25">
      <c r="A20" s="2"/>
      <c r="B20" s="2"/>
      <c r="C20" s="7" t="s">
        <v>13</v>
      </c>
      <c r="D20" s="62" t="s">
        <v>75</v>
      </c>
      <c r="E20" s="63"/>
      <c r="F20" s="63"/>
      <c r="G20" s="64"/>
      <c r="H20" s="2"/>
      <c r="I20" s="2"/>
    </row>
    <row r="21" spans="1:9" x14ac:dyDescent="0.25">
      <c r="A21" s="2"/>
      <c r="B21" s="2"/>
      <c r="C21" s="7" t="s">
        <v>14</v>
      </c>
      <c r="D21" s="62" t="s">
        <v>100</v>
      </c>
      <c r="E21" s="63"/>
      <c r="F21" s="63"/>
      <c r="G21" s="64"/>
      <c r="H21" s="2"/>
      <c r="I21" s="2"/>
    </row>
    <row r="22" spans="1:9" x14ac:dyDescent="0.25">
      <c r="A22" s="2"/>
      <c r="B22" s="2"/>
      <c r="C22" s="7" t="s">
        <v>59</v>
      </c>
      <c r="D22" s="82" t="s">
        <v>144</v>
      </c>
      <c r="E22" s="83"/>
      <c r="F22" s="83"/>
      <c r="G22" s="84"/>
      <c r="H22" s="2"/>
      <c r="I22" s="2"/>
    </row>
    <row r="23" spans="1:9" x14ac:dyDescent="0.25">
      <c r="A23" s="2"/>
      <c r="B23" s="2"/>
      <c r="C23" s="7" t="s">
        <v>66</v>
      </c>
      <c r="D23" s="79" t="s">
        <v>65</v>
      </c>
      <c r="E23" s="80"/>
      <c r="F23" s="80"/>
      <c r="G23" s="81"/>
      <c r="H23" s="2"/>
      <c r="I23" s="2"/>
    </row>
    <row r="24" spans="1:9" x14ac:dyDescent="0.25">
      <c r="A24" s="2"/>
      <c r="B24" s="2"/>
      <c r="C24" s="7" t="s">
        <v>67</v>
      </c>
      <c r="D24" s="79" t="s">
        <v>64</v>
      </c>
      <c r="E24" s="80"/>
      <c r="F24" s="80"/>
      <c r="G24" s="81"/>
      <c r="H24" s="2"/>
      <c r="I24" s="2"/>
    </row>
    <row r="25" spans="1:9" x14ac:dyDescent="0.25">
      <c r="A25" s="2"/>
      <c r="B25" s="2"/>
      <c r="C25" s="7" t="s">
        <v>209</v>
      </c>
      <c r="D25" s="79" t="s">
        <v>210</v>
      </c>
      <c r="E25" s="80"/>
      <c r="F25" s="80"/>
      <c r="G25" s="81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25:G25"/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Ny aktivitet'!A1" display="Ny aktivitet under hovedvirksomhe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190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3319367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5160500</v>
      </c>
      <c r="H10" s="23" t="s">
        <v>4</v>
      </c>
      <c r="I10" s="2"/>
    </row>
    <row r="11" spans="1:9" x14ac:dyDescent="0.25">
      <c r="A11" s="2"/>
      <c r="B11" s="85" t="s">
        <v>191</v>
      </c>
      <c r="C11" s="86"/>
      <c r="D11" s="86"/>
      <c r="E11" s="86"/>
      <c r="F11" s="87"/>
      <c r="G11" s="21">
        <f>G9-G10</f>
        <v>-1841133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192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1238772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1457000</v>
      </c>
      <c r="H16" s="23" t="s">
        <v>4</v>
      </c>
      <c r="I16" s="2"/>
    </row>
    <row r="17" spans="1:9" x14ac:dyDescent="0.25">
      <c r="A17" s="2"/>
      <c r="B17" s="85" t="s">
        <v>192</v>
      </c>
      <c r="C17" s="86"/>
      <c r="D17" s="86"/>
      <c r="E17" s="86"/>
      <c r="F17" s="87"/>
      <c r="G17" s="21">
        <f>G15-G16</f>
        <v>-218228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193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849957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804995</v>
      </c>
      <c r="H22" s="23" t="s">
        <v>4</v>
      </c>
      <c r="I22" s="2"/>
    </row>
    <row r="23" spans="1:9" x14ac:dyDescent="0.25">
      <c r="A23" s="2"/>
      <c r="B23" s="85" t="s">
        <v>193</v>
      </c>
      <c r="C23" s="86"/>
      <c r="D23" s="86"/>
      <c r="E23" s="86"/>
      <c r="F23" s="87"/>
      <c r="G23" s="21">
        <f>G21-G22</f>
        <v>44962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194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194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2016'!F33</f>
        <v>676364.29550000012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378000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298364.29550000012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195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255933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249050</v>
      </c>
      <c r="H40" s="23" t="s">
        <v>4</v>
      </c>
      <c r="I40" s="2"/>
    </row>
    <row r="41" spans="1:9" x14ac:dyDescent="0.25">
      <c r="A41" s="2"/>
      <c r="B41" s="85" t="s">
        <v>195</v>
      </c>
      <c r="C41" s="86"/>
      <c r="D41" s="86"/>
      <c r="E41" s="86"/>
      <c r="F41" s="87"/>
      <c r="G41" s="21">
        <f>G39-G40</f>
        <v>6883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65037924.286789238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27657245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2982138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-194240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916333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31361476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430078.06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6119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436197.06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-10846556.890000001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-20854215.77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-50000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-10200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-31760972.66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36700.39999999851</v>
      </c>
      <c r="F28" s="38" t="s">
        <v>4</v>
      </c>
      <c r="G28" s="1">
        <f>IF(E28&lt;0,0,-E28)</f>
        <v>-36700.39999999851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1660344.8867892399</v>
      </c>
      <c r="F30" s="38" t="s">
        <v>4</v>
      </c>
      <c r="G30" s="18">
        <f>-$E$30</f>
        <v>-1660344.8867892399</v>
      </c>
      <c r="H30" s="38" t="s">
        <v>4</v>
      </c>
      <c r="I30" s="2"/>
    </row>
    <row r="31" spans="1:9" x14ac:dyDescent="0.25">
      <c r="A31" s="2"/>
      <c r="B31" s="117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57317462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6023417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63340879</v>
      </c>
      <c r="F35" s="38" t="s">
        <v>4</v>
      </c>
      <c r="G35" s="18">
        <f>-E35</f>
        <v>-63340879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187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188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2018'!E20/100)</f>
        <v>0</v>
      </c>
      <c r="E12" s="22" t="s">
        <v>4</v>
      </c>
      <c r="F12" s="21">
        <f>F11*(1+'Fane 2.1. Økonomisk ramme 2018'!E20/100)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183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201</v>
      </c>
      <c r="C16" s="92"/>
      <c r="D16" s="92"/>
      <c r="E16" s="93"/>
      <c r="F16" s="116" t="s">
        <v>184</v>
      </c>
      <c r="G16" s="116"/>
      <c r="H16" s="2"/>
    </row>
    <row r="17" spans="1:8" x14ac:dyDescent="0.25">
      <c r="A17" s="2"/>
      <c r="B17" s="100" t="s">
        <v>197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185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186</v>
      </c>
      <c r="C19" s="86"/>
      <c r="D19" s="86"/>
      <c r="E19" s="87"/>
      <c r="F19" s="21">
        <f>F18*(1+'Fane 2.1. Økonomisk ramme 2018'!E20/100)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196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2018'!E20/100)</f>
        <v>0</v>
      </c>
      <c r="E12" s="22" t="s">
        <v>4</v>
      </c>
      <c r="F12" s="21">
        <f>F11*(1+'Fane 2.1. Økonomisk ramme 2018'!E20/100)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202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203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204</v>
      </c>
      <c r="C9" s="92"/>
      <c r="D9" s="92"/>
      <c r="E9" s="93"/>
      <c r="F9" s="116" t="s">
        <v>47</v>
      </c>
      <c r="G9" s="116"/>
      <c r="H9" s="2"/>
    </row>
    <row r="10" spans="1:8" x14ac:dyDescent="0.25">
      <c r="A10" s="2"/>
      <c r="B10" s="118" t="s">
        <v>208</v>
      </c>
      <c r="C10" s="120"/>
      <c r="D10" s="120"/>
      <c r="E10" s="119"/>
      <c r="F10" s="27">
        <v>22761</v>
      </c>
      <c r="G10" s="23" t="s">
        <v>4</v>
      </c>
      <c r="H10" s="2"/>
    </row>
    <row r="11" spans="1:8" x14ac:dyDescent="0.25">
      <c r="A11" s="2"/>
      <c r="B11" s="85" t="s">
        <v>205</v>
      </c>
      <c r="C11" s="86"/>
      <c r="D11" s="86"/>
      <c r="E11" s="87"/>
      <c r="F11" s="21">
        <f>SUM(F10:F10)</f>
        <v>22761</v>
      </c>
      <c r="G11" s="22" t="s">
        <v>4</v>
      </c>
      <c r="H11" s="2"/>
    </row>
    <row r="12" spans="1:8" x14ac:dyDescent="0.25">
      <c r="A12" s="2"/>
      <c r="B12" s="85" t="s">
        <v>206</v>
      </c>
      <c r="C12" s="86"/>
      <c r="D12" s="86"/>
      <c r="E12" s="87"/>
      <c r="F12" s="21">
        <f>F11*(1+'Fane 2.1. Økonomisk ramme 2018'!E20/100)</f>
        <v>23159.317500000001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7">
    <mergeCell ref="B11:E11"/>
    <mergeCell ref="B12:E12"/>
    <mergeCell ref="B3:G4"/>
    <mergeCell ref="B8:G8"/>
    <mergeCell ref="B9:E9"/>
    <mergeCell ref="F9:G9"/>
    <mergeCell ref="B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65269784.876524106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4607065.7365088193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omk.'!G19</f>
        <v>-1366753.5748405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199</v>
      </c>
      <c r="C12" s="49"/>
      <c r="D12" s="50"/>
      <c r="E12" s="12">
        <f>'Fane 5. Individuelt eff.krav'!G10</f>
        <v>-922237.00275789516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179</v>
      </c>
      <c r="C13" s="97"/>
      <c r="D13" s="98"/>
      <c r="E13" s="12">
        <f>'Fane 3. Korrigeret grundlag'!G22</f>
        <v>1498789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183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ht="15" customHeight="1" x14ac:dyDescent="0.25">
      <c r="A19" s="2"/>
      <c r="B19" s="94" t="s">
        <v>207</v>
      </c>
      <c r="C19" s="95"/>
      <c r="D19" s="96"/>
      <c r="E19" s="12">
        <f>'Fane 13. Ny aktivitet'!F12</f>
        <v>23159.317500000001</v>
      </c>
      <c r="F19" s="9" t="s">
        <v>4</v>
      </c>
      <c r="G19" s="13"/>
      <c r="H19" s="14"/>
      <c r="I19" s="2"/>
    </row>
    <row r="20" spans="1:9" x14ac:dyDescent="0.25">
      <c r="A20" s="2"/>
      <c r="B20" s="34" t="s">
        <v>126</v>
      </c>
      <c r="C20" s="32"/>
      <c r="D20" s="33"/>
      <c r="E20" s="30">
        <v>1.75</v>
      </c>
      <c r="F20" s="9" t="s">
        <v>38</v>
      </c>
      <c r="G20" s="13"/>
      <c r="H20" s="14"/>
      <c r="I20" s="2"/>
    </row>
    <row r="21" spans="1:9" x14ac:dyDescent="0.25">
      <c r="A21" s="2"/>
      <c r="B21" s="88" t="s">
        <v>125</v>
      </c>
      <c r="C21" s="89"/>
      <c r="D21" s="90"/>
      <c r="E21" s="12">
        <f>SUM(E9,E11:E18,E19)*(E20/100)</f>
        <v>1128797.9957874501</v>
      </c>
      <c r="F21" s="9" t="s">
        <v>4</v>
      </c>
      <c r="G21" s="13"/>
      <c r="H21" s="14"/>
      <c r="I21" s="2"/>
    </row>
    <row r="22" spans="1:9" x14ac:dyDescent="0.25">
      <c r="A22" s="2"/>
      <c r="B22" s="100" t="s">
        <v>15</v>
      </c>
      <c r="C22" s="89"/>
      <c r="D22" s="90"/>
      <c r="E22" s="12">
        <f>'Fane 5. Individuelt eff.krav'!G12</f>
        <v>144777.06346532819</v>
      </c>
      <c r="F22" s="9" t="s">
        <v>4</v>
      </c>
      <c r="G22" s="15"/>
      <c r="H22" s="14"/>
      <c r="I22" s="2"/>
    </row>
    <row r="23" spans="1:9" x14ac:dyDescent="0.25">
      <c r="A23" s="2"/>
      <c r="B23" s="100" t="s">
        <v>16</v>
      </c>
      <c r="C23" s="89"/>
      <c r="D23" s="90"/>
      <c r="E23" s="12">
        <f>'Fane 6. Generelt eff.krav'!G17</f>
        <v>1163641.4972141078</v>
      </c>
      <c r="F23" s="9" t="s">
        <v>4</v>
      </c>
      <c r="G23" s="16"/>
      <c r="H23" s="17"/>
      <c r="I23" s="2"/>
    </row>
    <row r="24" spans="1:9" x14ac:dyDescent="0.25">
      <c r="A24" s="2"/>
      <c r="B24" s="101" t="s">
        <v>189</v>
      </c>
      <c r="C24" s="102"/>
      <c r="D24" s="103"/>
      <c r="E24" s="18">
        <f>SUM(E9,E11:E18,E19,E21)-SUM(E22:E23)</f>
        <v>64323122.051533729</v>
      </c>
      <c r="F24" s="19" t="s">
        <v>4</v>
      </c>
      <c r="G24" s="18">
        <f>E24</f>
        <v>64323122.051533729</v>
      </c>
      <c r="H24" s="19" t="s">
        <v>4</v>
      </c>
      <c r="I24" s="2"/>
    </row>
    <row r="25" spans="1:9" x14ac:dyDescent="0.25">
      <c r="A25" s="2"/>
      <c r="B25" s="85" t="s">
        <v>17</v>
      </c>
      <c r="C25" s="86"/>
      <c r="D25" s="86"/>
      <c r="E25" s="86"/>
      <c r="F25" s="86"/>
      <c r="G25" s="86"/>
      <c r="H25" s="87"/>
      <c r="I25" s="2"/>
    </row>
    <row r="26" spans="1:9" x14ac:dyDescent="0.25">
      <c r="A26" s="2"/>
      <c r="B26" s="91" t="s">
        <v>55</v>
      </c>
      <c r="C26" s="92"/>
      <c r="D26" s="93"/>
      <c r="E26" s="18">
        <f>'Fane 7. Hist. over el. underdæk'!G13</f>
        <v>-467884.5855379189</v>
      </c>
      <c r="F26" s="19" t="s">
        <v>4</v>
      </c>
      <c r="G26" s="18">
        <f>E26</f>
        <v>-467884.5855379189</v>
      </c>
      <c r="H26" s="19" t="s">
        <v>4</v>
      </c>
      <c r="I26" s="2"/>
    </row>
    <row r="27" spans="1:9" x14ac:dyDescent="0.25">
      <c r="A27" s="2"/>
      <c r="B27" s="85" t="s">
        <v>100</v>
      </c>
      <c r="C27" s="86"/>
      <c r="D27" s="86"/>
      <c r="E27" s="86"/>
      <c r="F27" s="86"/>
      <c r="G27" s="86"/>
      <c r="H27" s="87"/>
      <c r="I27" s="2"/>
    </row>
    <row r="28" spans="1:9" x14ac:dyDescent="0.25">
      <c r="A28" s="2"/>
      <c r="B28" s="94" t="s">
        <v>107</v>
      </c>
      <c r="C28" s="95"/>
      <c r="D28" s="96"/>
      <c r="E28" s="12">
        <f>'Fane 9. Korrektion af PL2016'!G11</f>
        <v>-1841133</v>
      </c>
      <c r="F28" s="9" t="s">
        <v>4</v>
      </c>
      <c r="G28" s="20"/>
      <c r="H28" s="11"/>
      <c r="I28" s="2"/>
    </row>
    <row r="29" spans="1:9" x14ac:dyDescent="0.25">
      <c r="A29" s="2"/>
      <c r="B29" s="94" t="s">
        <v>101</v>
      </c>
      <c r="C29" s="95"/>
      <c r="D29" s="96"/>
      <c r="E29" s="12">
        <f>'Fane 9. Korrektion af PL2016'!G17</f>
        <v>-218228</v>
      </c>
      <c r="F29" s="9" t="s">
        <v>4</v>
      </c>
      <c r="G29" s="15"/>
      <c r="H29" s="14"/>
      <c r="I29" s="2"/>
    </row>
    <row r="30" spans="1:9" ht="30" customHeight="1" x14ac:dyDescent="0.25">
      <c r="A30" s="2"/>
      <c r="B30" s="94" t="s">
        <v>102</v>
      </c>
      <c r="C30" s="95"/>
      <c r="D30" s="96"/>
      <c r="E30" s="12">
        <f>'Fane 9. Korrektion af PL2016'!G23</f>
        <v>44962</v>
      </c>
      <c r="F30" s="9" t="s">
        <v>4</v>
      </c>
      <c r="G30" s="13"/>
      <c r="H30" s="14"/>
      <c r="I30" s="2"/>
    </row>
    <row r="31" spans="1:9" ht="30" customHeight="1" x14ac:dyDescent="0.25">
      <c r="A31" s="2"/>
      <c r="B31" s="94" t="s">
        <v>103</v>
      </c>
      <c r="C31" s="95"/>
      <c r="D31" s="96"/>
      <c r="E31" s="12">
        <f>'Fane 9. Korrektion af PL2016'!G29</f>
        <v>0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104</v>
      </c>
      <c r="C32" s="95"/>
      <c r="D32" s="96"/>
      <c r="E32" s="12">
        <f>'Fane 9. Korrektion af PL2016'!G35</f>
        <v>298364.29550000012</v>
      </c>
      <c r="F32" s="9" t="s">
        <v>4</v>
      </c>
      <c r="G32" s="15"/>
      <c r="H32" s="14"/>
      <c r="I32" s="2"/>
    </row>
    <row r="33" spans="1:9" ht="28.5" customHeight="1" x14ac:dyDescent="0.25">
      <c r="A33" s="2"/>
      <c r="B33" s="94" t="s">
        <v>78</v>
      </c>
      <c r="C33" s="95"/>
      <c r="D33" s="96"/>
      <c r="E33" s="12">
        <f>'Fane 9. Korrektion af PL2016'!G41</f>
        <v>6883</v>
      </c>
      <c r="F33" s="9" t="s">
        <v>4</v>
      </c>
      <c r="G33" s="16"/>
      <c r="H33" s="17"/>
      <c r="I33" s="2"/>
    </row>
    <row r="34" spans="1:9" x14ac:dyDescent="0.25">
      <c r="A34" s="2"/>
      <c r="B34" s="91" t="s">
        <v>105</v>
      </c>
      <c r="C34" s="92"/>
      <c r="D34" s="93"/>
      <c r="E34" s="18">
        <f>SUM(E28:E33)</f>
        <v>-1709151.7045</v>
      </c>
      <c r="F34" s="19" t="s">
        <v>4</v>
      </c>
      <c r="G34" s="18">
        <f>E34</f>
        <v>-1709151.7045</v>
      </c>
      <c r="H34" s="19" t="s">
        <v>4</v>
      </c>
      <c r="I34" s="2"/>
    </row>
    <row r="35" spans="1:9" x14ac:dyDescent="0.25">
      <c r="A35" s="2"/>
      <c r="B35" s="85" t="s">
        <v>18</v>
      </c>
      <c r="C35" s="86"/>
      <c r="D35" s="86"/>
      <c r="E35" s="86"/>
      <c r="F35" s="86"/>
      <c r="G35" s="86"/>
      <c r="H35" s="87"/>
      <c r="I35" s="2"/>
    </row>
    <row r="36" spans="1:9" x14ac:dyDescent="0.25">
      <c r="A36" s="2"/>
      <c r="B36" s="91" t="s">
        <v>106</v>
      </c>
      <c r="C36" s="92"/>
      <c r="D36" s="93"/>
      <c r="E36" s="18">
        <f>'Fane 10. Kontrol af PL2016'!G36</f>
        <v>0</v>
      </c>
      <c r="F36" s="19" t="s">
        <v>4</v>
      </c>
      <c r="G36" s="18">
        <f>E36</f>
        <v>0</v>
      </c>
      <c r="H36" s="19" t="s">
        <v>4</v>
      </c>
      <c r="I36" s="2"/>
    </row>
    <row r="37" spans="1:9" x14ac:dyDescent="0.25">
      <c r="A37" s="2"/>
      <c r="B37" s="85" t="s">
        <v>62</v>
      </c>
      <c r="C37" s="86"/>
      <c r="D37" s="86"/>
      <c r="E37" s="86"/>
      <c r="F37" s="87"/>
      <c r="G37" s="21">
        <f>G24+G26+G34+G36</f>
        <v>62146085.761495814</v>
      </c>
      <c r="H37" s="22" t="s">
        <v>4</v>
      </c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DFE9" sheet="1" objects="1" scenarios="1"/>
  <mergeCells count="29">
    <mergeCell ref="B3:H4"/>
    <mergeCell ref="B9:D9"/>
    <mergeCell ref="B22:D22"/>
    <mergeCell ref="B36:D36"/>
    <mergeCell ref="B23:D23"/>
    <mergeCell ref="B10:D10"/>
    <mergeCell ref="B24:D24"/>
    <mergeCell ref="B26:D26"/>
    <mergeCell ref="B29:D29"/>
    <mergeCell ref="B31:D31"/>
    <mergeCell ref="B32:D32"/>
    <mergeCell ref="B35:H35"/>
    <mergeCell ref="B33:D33"/>
    <mergeCell ref="B27:H27"/>
    <mergeCell ref="B25:H25"/>
    <mergeCell ref="B28:D28"/>
    <mergeCell ref="B8:H8"/>
    <mergeCell ref="B11:D11"/>
    <mergeCell ref="B34:D34"/>
    <mergeCell ref="B30:D30"/>
    <mergeCell ref="B37:F37"/>
    <mergeCell ref="B21:D21"/>
    <mergeCell ref="B14:D14"/>
    <mergeCell ref="B15:D15"/>
    <mergeCell ref="B17:D17"/>
    <mergeCell ref="B18:D18"/>
    <mergeCell ref="B13:D13"/>
    <mergeCell ref="B16:D16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2018'!G24-'Fane 2.1. Økonomisk ramme 2018'!E13*(1+0.0175)*(1-0.02-'Fane 5. Individuelt eff.krav'!G11/100)</f>
        <v>62832146.579641014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2018'!E20/100)</f>
        <v>3297017.6244975151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179</v>
      </c>
      <c r="C11" s="59"/>
      <c r="D11" s="60"/>
      <c r="E11" s="12">
        <v>1357761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2018'!E20/100</f>
        <v>1123323.3826437178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2018'!E20/100)*'Fane 5. Individuelt eff.krav'!$G$11/100</f>
        <v>143903.7551755906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2018'!E20/100)*'Fane 6. Generelt eff.krav'!G11/100+(('Fane 6. Generelt eff.krav'!G16/('Fane 6. Generelt eff.krav'!G15/100))-'Fane 6. Generelt eff.krav'!G16)*(1+'Fane 2.1. Økonomisk ramme 2018'!E20/100)*'Fane 6. Generelt eff.krav'!G15/100</f>
        <v>1189483.0482280278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189</v>
      </c>
      <c r="C15" s="102"/>
      <c r="D15" s="103"/>
      <c r="E15" s="18">
        <f>$E$9+$E$12-$E$13-$E$14+E11</f>
        <v>63979844.158881113</v>
      </c>
      <c r="F15" s="19" t="s">
        <v>4</v>
      </c>
      <c r="G15" s="18">
        <f>E15</f>
        <v>63979844.158881113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-467884.5855379189</v>
      </c>
      <c r="F17" s="19" t="s">
        <v>4</v>
      </c>
      <c r="G17" s="18">
        <f>E17</f>
        <v>-467884.5855379189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63511959.573343195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24090919.361105084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36571799.778910205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4607065.7365088193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65269784.876524106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179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180</v>
      </c>
      <c r="C20" s="89"/>
      <c r="D20" s="89"/>
      <c r="E20" s="89"/>
      <c r="F20" s="90"/>
      <c r="G20" s="27">
        <v>1498789</v>
      </c>
      <c r="H20" s="23" t="s">
        <v>4</v>
      </c>
      <c r="I20" s="2"/>
    </row>
    <row r="21" spans="1:9" x14ac:dyDescent="0.25">
      <c r="A21" s="2"/>
      <c r="B21" s="100" t="s">
        <v>181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4" t="s">
        <v>182</v>
      </c>
      <c r="C22" s="105"/>
      <c r="D22" s="105"/>
      <c r="E22" s="105"/>
      <c r="F22" s="106"/>
      <c r="G22" s="21">
        <f>SUM(G20:G21)</f>
        <v>1498789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171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172</v>
      </c>
      <c r="C11" s="109"/>
      <c r="D11" s="109"/>
      <c r="E11" s="56">
        <v>162485.201</v>
      </c>
      <c r="F11" s="23" t="s">
        <v>4</v>
      </c>
      <c r="G11" s="27">
        <v>60695</v>
      </c>
      <c r="H11" s="23" t="s">
        <v>4</v>
      </c>
      <c r="I11" s="2"/>
    </row>
    <row r="12" spans="1:9" x14ac:dyDescent="0.25">
      <c r="A12" s="2"/>
      <c r="B12" s="108" t="s">
        <v>173</v>
      </c>
      <c r="C12" s="109"/>
      <c r="D12" s="109"/>
      <c r="E12" s="56">
        <v>1974014.1328</v>
      </c>
      <c r="F12" s="23" t="s">
        <v>4</v>
      </c>
      <c r="G12" s="27">
        <v>896377</v>
      </c>
      <c r="H12" s="23" t="s">
        <v>4</v>
      </c>
      <c r="I12" s="2"/>
    </row>
    <row r="13" spans="1:9" x14ac:dyDescent="0.25">
      <c r="A13" s="2"/>
      <c r="B13" s="108" t="s">
        <v>174</v>
      </c>
      <c r="C13" s="109"/>
      <c r="D13" s="109"/>
      <c r="E13" s="56">
        <v>32399.4126</v>
      </c>
      <c r="F13" s="23" t="s">
        <v>4</v>
      </c>
      <c r="G13" s="27">
        <v>47218</v>
      </c>
      <c r="H13" s="23" t="s">
        <v>4</v>
      </c>
      <c r="I13" s="2"/>
    </row>
    <row r="14" spans="1:9" x14ac:dyDescent="0.25">
      <c r="A14" s="2"/>
      <c r="B14" s="108" t="s">
        <v>175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176</v>
      </c>
      <c r="C15" s="109"/>
      <c r="D15" s="109"/>
      <c r="E15" s="56">
        <v>1945859.5284</v>
      </c>
      <c r="F15" s="23" t="s">
        <v>4</v>
      </c>
      <c r="G15" s="27">
        <v>1694740</v>
      </c>
      <c r="H15" s="23" t="s">
        <v>4</v>
      </c>
      <c r="I15" s="2"/>
    </row>
    <row r="16" spans="1:9" x14ac:dyDescent="0.25">
      <c r="A16" s="2"/>
      <c r="B16" s="108" t="s">
        <v>177</v>
      </c>
      <c r="C16" s="109"/>
      <c r="D16" s="109"/>
      <c r="E16" s="56">
        <v>434531.48180000001</v>
      </c>
      <c r="F16" s="23" t="s">
        <v>4</v>
      </c>
      <c r="G16" s="27">
        <v>507013</v>
      </c>
      <c r="H16" s="23" t="s">
        <v>4</v>
      </c>
      <c r="I16" s="2"/>
    </row>
    <row r="17" spans="1:9" x14ac:dyDescent="0.25">
      <c r="A17" s="2"/>
      <c r="B17" s="108" t="s">
        <v>178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-1343246.7566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2018'!E20/100)</f>
        <v>-1366753.5748405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2018'!E17:E19)</f>
        <v>62184667.457515292</v>
      </c>
      <c r="H9" s="23" t="s">
        <v>4</v>
      </c>
      <c r="I9" s="2"/>
    </row>
    <row r="10" spans="1:9" x14ac:dyDescent="0.25">
      <c r="A10" s="2"/>
      <c r="B10" s="48" t="s">
        <v>199</v>
      </c>
      <c r="C10" s="49"/>
      <c r="D10" s="49"/>
      <c r="E10" s="49"/>
      <c r="F10" s="50"/>
      <c r="G10" s="12">
        <v>-922237.00275789516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0.23225823592788153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2018'!E20/100)*($G$11/100)</f>
        <v>144777.06346532819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2018'!E17,'Fane 2.1. Økonomisk ramme 2018'!E19))</f>
        <v>25612867.678605083</v>
      </c>
      <c r="H9" s="23" t="s">
        <v>4</v>
      </c>
      <c r="I9" s="2"/>
    </row>
    <row r="10" spans="1:9" x14ac:dyDescent="0.25">
      <c r="A10" s="2"/>
      <c r="B10" s="52" t="s">
        <v>198</v>
      </c>
      <c r="C10" s="53"/>
      <c r="D10" s="53"/>
      <c r="E10" s="53"/>
      <c r="F10" s="54"/>
      <c r="G10" s="12">
        <v>-505424.24727100536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2018'!E20/100)*$G$11/100</f>
        <v>510936.47382764856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36571799.778910205</v>
      </c>
      <c r="H13" s="23" t="s">
        <v>4</v>
      </c>
      <c r="I13" s="2"/>
    </row>
    <row r="14" spans="1:9" x14ac:dyDescent="0.25">
      <c r="A14" s="2"/>
      <c r="B14" s="48" t="s">
        <v>200</v>
      </c>
      <c r="C14" s="49"/>
      <c r="D14" s="49"/>
      <c r="E14" s="49"/>
      <c r="F14" s="50"/>
      <c r="G14" s="12">
        <v>-330040.543692654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2018'!E20/100)*$G$15/100</f>
        <v>652705.02338645933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1163641.4972141078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-3040297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-1636643.2433862432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-1403653.7566137568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-467884.5855379189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50</v>
      </c>
      <c r="E10" s="27">
        <v>70020.009999999995</v>
      </c>
      <c r="F10" s="12">
        <f>E10/D10</f>
        <v>1400.4001999999998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75</v>
      </c>
      <c r="E11" s="27">
        <v>3592804.74</v>
      </c>
      <c r="F11" s="12">
        <f t="shared" ref="F11:F32" si="0">E11/D11</f>
        <v>47904.063200000004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75</v>
      </c>
      <c r="E12" s="27">
        <v>10006235.890000001</v>
      </c>
      <c r="F12" s="12">
        <f t="shared" si="0"/>
        <v>133416.47853333334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75</v>
      </c>
      <c r="E13" s="27">
        <v>47790.89</v>
      </c>
      <c r="F13" s="12">
        <f t="shared" si="0"/>
        <v>637.21186666666665</v>
      </c>
      <c r="G13" s="23" t="s">
        <v>4</v>
      </c>
      <c r="H13" s="2"/>
    </row>
    <row r="14" spans="1:8" x14ac:dyDescent="0.25">
      <c r="A14" s="2"/>
      <c r="B14" s="47" t="s">
        <v>153</v>
      </c>
      <c r="C14" s="41">
        <v>2016</v>
      </c>
      <c r="D14" s="28">
        <v>50</v>
      </c>
      <c r="E14" s="27">
        <v>951742.11</v>
      </c>
      <c r="F14" s="12">
        <f t="shared" si="0"/>
        <v>19034.842199999999</v>
      </c>
      <c r="G14" s="23" t="s">
        <v>4</v>
      </c>
      <c r="H14" s="2"/>
    </row>
    <row r="15" spans="1:8" ht="26.25" x14ac:dyDescent="0.25">
      <c r="A15" s="2"/>
      <c r="B15" s="47" t="s">
        <v>154</v>
      </c>
      <c r="C15" s="41">
        <v>2016</v>
      </c>
      <c r="D15" s="28">
        <v>50</v>
      </c>
      <c r="E15" s="27">
        <v>23312</v>
      </c>
      <c r="F15" s="12">
        <f t="shared" si="0"/>
        <v>466.24</v>
      </c>
      <c r="G15" s="23" t="s">
        <v>4</v>
      </c>
      <c r="H15" s="2"/>
    </row>
    <row r="16" spans="1:8" ht="26.25" x14ac:dyDescent="0.25">
      <c r="A16" s="2"/>
      <c r="B16" s="47" t="s">
        <v>155</v>
      </c>
      <c r="C16" s="41">
        <v>2016</v>
      </c>
      <c r="D16" s="28">
        <v>30</v>
      </c>
      <c r="E16" s="27">
        <v>100469.13</v>
      </c>
      <c r="F16" s="12">
        <f t="shared" si="0"/>
        <v>3348.971</v>
      </c>
      <c r="G16" s="23" t="s">
        <v>4</v>
      </c>
      <c r="H16" s="2"/>
    </row>
    <row r="17" spans="1:8" ht="26.25" x14ac:dyDescent="0.25">
      <c r="A17" s="2"/>
      <c r="B17" s="47" t="s">
        <v>156</v>
      </c>
      <c r="C17" s="41">
        <v>2016</v>
      </c>
      <c r="D17" s="28">
        <v>50</v>
      </c>
      <c r="E17" s="27">
        <v>36280.449999999997</v>
      </c>
      <c r="F17" s="12">
        <f t="shared" si="0"/>
        <v>725.60899999999992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20</v>
      </c>
      <c r="E18" s="27">
        <v>3366692.2</v>
      </c>
      <c r="F18" s="12">
        <f t="shared" si="0"/>
        <v>168334.61000000002</v>
      </c>
      <c r="G18" s="23" t="s">
        <v>4</v>
      </c>
      <c r="H18" s="2"/>
    </row>
    <row r="19" spans="1:8" x14ac:dyDescent="0.25">
      <c r="A19" s="2"/>
      <c r="B19" s="47" t="s">
        <v>158</v>
      </c>
      <c r="C19" s="41">
        <v>2016</v>
      </c>
      <c r="D19" s="28">
        <v>10</v>
      </c>
      <c r="E19" s="27">
        <v>675381.5</v>
      </c>
      <c r="F19" s="12">
        <f t="shared" si="0"/>
        <v>67538.149999999994</v>
      </c>
      <c r="G19" s="23" t="s">
        <v>4</v>
      </c>
      <c r="H19" s="2"/>
    </row>
    <row r="20" spans="1:8" x14ac:dyDescent="0.25">
      <c r="A20" s="2"/>
      <c r="B20" s="47" t="s">
        <v>159</v>
      </c>
      <c r="C20" s="41">
        <v>2016</v>
      </c>
      <c r="D20" s="28">
        <v>5</v>
      </c>
      <c r="E20" s="27">
        <v>29394</v>
      </c>
      <c r="F20" s="12">
        <f t="shared" si="0"/>
        <v>5878.8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20</v>
      </c>
      <c r="E21" s="27">
        <v>40410.31</v>
      </c>
      <c r="F21" s="12">
        <f t="shared" si="0"/>
        <v>2020.5155</v>
      </c>
      <c r="G21" s="23" t="s">
        <v>4</v>
      </c>
      <c r="H21" s="2"/>
    </row>
    <row r="22" spans="1:8" x14ac:dyDescent="0.25">
      <c r="A22" s="2"/>
      <c r="B22" s="47" t="s">
        <v>160</v>
      </c>
      <c r="C22" s="41">
        <v>2016</v>
      </c>
      <c r="D22" s="28">
        <v>60</v>
      </c>
      <c r="E22" s="27">
        <v>90875.58</v>
      </c>
      <c r="F22" s="12">
        <f t="shared" si="0"/>
        <v>1514.5930000000001</v>
      </c>
      <c r="G22" s="23" t="s">
        <v>4</v>
      </c>
      <c r="H22" s="2"/>
    </row>
    <row r="23" spans="1:8" x14ac:dyDescent="0.25">
      <c r="A23" s="2"/>
      <c r="B23" s="47" t="s">
        <v>161</v>
      </c>
      <c r="C23" s="41">
        <v>2016</v>
      </c>
      <c r="D23" s="28">
        <v>20</v>
      </c>
      <c r="E23" s="27">
        <v>266435.06</v>
      </c>
      <c r="F23" s="12">
        <f t="shared" si="0"/>
        <v>13321.753000000001</v>
      </c>
      <c r="G23" s="23" t="s">
        <v>4</v>
      </c>
      <c r="H23" s="2"/>
    </row>
    <row r="24" spans="1:8" x14ac:dyDescent="0.25">
      <c r="A24" s="2"/>
      <c r="B24" s="47" t="s">
        <v>162</v>
      </c>
      <c r="C24" s="41">
        <v>2016</v>
      </c>
      <c r="D24" s="28">
        <v>10</v>
      </c>
      <c r="E24" s="27">
        <v>263100.2</v>
      </c>
      <c r="F24" s="12">
        <f t="shared" si="0"/>
        <v>26310.02</v>
      </c>
      <c r="G24" s="23" t="s">
        <v>4</v>
      </c>
      <c r="H24" s="2"/>
    </row>
    <row r="25" spans="1:8" x14ac:dyDescent="0.25">
      <c r="A25" s="2"/>
      <c r="B25" s="47" t="s">
        <v>163</v>
      </c>
      <c r="C25" s="41">
        <v>2016</v>
      </c>
      <c r="D25" s="28">
        <v>20</v>
      </c>
      <c r="E25" s="27">
        <v>789338.46</v>
      </c>
      <c r="F25" s="12">
        <f t="shared" si="0"/>
        <v>39466.922999999995</v>
      </c>
      <c r="G25" s="23" t="s">
        <v>4</v>
      </c>
      <c r="H25" s="2"/>
    </row>
    <row r="26" spans="1:8" x14ac:dyDescent="0.25">
      <c r="A26" s="2"/>
      <c r="B26" s="47" t="s">
        <v>164</v>
      </c>
      <c r="C26" s="41">
        <v>2016</v>
      </c>
      <c r="D26" s="28">
        <v>10</v>
      </c>
      <c r="E26" s="27">
        <v>101072.52</v>
      </c>
      <c r="F26" s="12">
        <f t="shared" si="0"/>
        <v>10107.252</v>
      </c>
      <c r="G26" s="23" t="s">
        <v>4</v>
      </c>
      <c r="H26" s="2"/>
    </row>
    <row r="27" spans="1:8" x14ac:dyDescent="0.25">
      <c r="A27" s="2"/>
      <c r="B27" s="47" t="s">
        <v>165</v>
      </c>
      <c r="C27" s="41">
        <v>2016</v>
      </c>
      <c r="D27" s="28">
        <v>20</v>
      </c>
      <c r="E27" s="27">
        <v>258547.45</v>
      </c>
      <c r="F27" s="12">
        <f t="shared" si="0"/>
        <v>12927.372500000001</v>
      </c>
      <c r="G27" s="23" t="s">
        <v>4</v>
      </c>
      <c r="H27" s="2"/>
    </row>
    <row r="28" spans="1:8" x14ac:dyDescent="0.25">
      <c r="A28" s="2"/>
      <c r="B28" s="47" t="s">
        <v>166</v>
      </c>
      <c r="C28" s="41">
        <v>2016</v>
      </c>
      <c r="D28" s="28">
        <v>10</v>
      </c>
      <c r="E28" s="27">
        <v>34602.07</v>
      </c>
      <c r="F28" s="12">
        <f t="shared" si="0"/>
        <v>3460.2069999999999</v>
      </c>
      <c r="G28" s="23" t="s">
        <v>4</v>
      </c>
      <c r="H28" s="2"/>
    </row>
    <row r="29" spans="1:8" x14ac:dyDescent="0.25">
      <c r="A29" s="2"/>
      <c r="B29" s="47" t="s">
        <v>167</v>
      </c>
      <c r="C29" s="41">
        <v>2016</v>
      </c>
      <c r="D29" s="28">
        <v>20</v>
      </c>
      <c r="E29" s="27">
        <v>785106.64</v>
      </c>
      <c r="F29" s="12">
        <f t="shared" si="0"/>
        <v>39255.332000000002</v>
      </c>
      <c r="G29" s="23" t="s">
        <v>4</v>
      </c>
      <c r="H29" s="2"/>
    </row>
    <row r="30" spans="1:8" x14ac:dyDescent="0.25">
      <c r="A30" s="2"/>
      <c r="B30" s="47" t="s">
        <v>168</v>
      </c>
      <c r="C30" s="41">
        <v>2016</v>
      </c>
      <c r="D30" s="28">
        <v>10</v>
      </c>
      <c r="E30" s="27">
        <v>241775.02</v>
      </c>
      <c r="F30" s="12">
        <f t="shared" si="0"/>
        <v>24177.502</v>
      </c>
      <c r="G30" s="23" t="s">
        <v>4</v>
      </c>
      <c r="H30" s="2"/>
    </row>
    <row r="31" spans="1:8" x14ac:dyDescent="0.25">
      <c r="A31" s="2"/>
      <c r="B31" s="47" t="s">
        <v>169</v>
      </c>
      <c r="C31" s="41">
        <v>2016</v>
      </c>
      <c r="D31" s="28">
        <v>10</v>
      </c>
      <c r="E31" s="27">
        <v>66470.45</v>
      </c>
      <c r="F31" s="12">
        <f t="shared" si="0"/>
        <v>6647.0450000000001</v>
      </c>
      <c r="G31" s="23" t="s">
        <v>4</v>
      </c>
      <c r="H31" s="2"/>
    </row>
    <row r="32" spans="1:8" x14ac:dyDescent="0.25">
      <c r="A32" s="2"/>
      <c r="B32" s="47" t="s">
        <v>170</v>
      </c>
      <c r="C32" s="41">
        <v>2016</v>
      </c>
      <c r="D32" s="28">
        <v>20</v>
      </c>
      <c r="E32" s="27">
        <v>969408.09</v>
      </c>
      <c r="F32" s="12">
        <f t="shared" si="0"/>
        <v>48470.404499999997</v>
      </c>
      <c r="G32" s="23" t="s">
        <v>4</v>
      </c>
      <c r="H32" s="2"/>
    </row>
    <row r="33" spans="1:8" x14ac:dyDescent="0.25">
      <c r="A33" s="2"/>
      <c r="B33" s="85" t="s">
        <v>76</v>
      </c>
      <c r="C33" s="86"/>
      <c r="D33" s="86"/>
      <c r="E33" s="87"/>
      <c r="F33" s="21">
        <f>SUM(F10:F32)</f>
        <v>676364.29550000012</v>
      </c>
      <c r="G33" s="22" t="s">
        <v>4</v>
      </c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</sheetData>
  <sheetProtection password="DFE9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Ny aktivitet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2017-10-13T11:59:13Z</dcterms:modified>
</cp:coreProperties>
</file>