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4" i="16" l="1"/>
  <c r="J3" i="16" l="1"/>
  <c r="F3" i="17"/>
  <c r="G3" i="17"/>
  <c r="E4" i="16" l="1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6"/>
  <c r="G6" i="16"/>
  <c r="G5" i="17"/>
  <c r="F4" i="17"/>
  <c r="E5" i="17"/>
  <c r="G4" i="17"/>
  <c r="E4" i="17"/>
  <c r="F5" i="17"/>
  <c r="F6" i="16"/>
  <c r="E5" i="16"/>
  <c r="J3" i="24"/>
  <c r="E6" i="16"/>
  <c r="F5" i="16"/>
  <c r="I3" i="16" s="1"/>
  <c r="H3" i="16" l="1"/>
  <c r="M3" i="24"/>
  <c r="B9" i="12" s="1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<sst xmlns="http://schemas.openxmlformats.org/spreadsheetml/2006/main" count="114" uniqueCount="76">
  <si>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</si>
  <si>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</si>
  <si>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</si>
  <si>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</si>
  <si>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</si>
  <si>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</si>
  <si>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</si>
  <si>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</si>
  <si>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</si>
  <si>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</si>
  <si>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</si>
  <si>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</si>
  <si>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</si>
  <si>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</si>
  <si>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</si>
  <si>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</si>
  <si>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</si>
  <si>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</si>
  <si>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</si>
  <si>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</si>
  <si>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</si>
  <si>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</si>
  <si>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TV-inspektion</t>
  </si>
  <si>
    <t>Servicemål Logger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</si>
  <si>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</si>
  <si>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</si>
  <si>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</si>
  <si>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</si>
  <si>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</si>
  <si>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</si>
  <si>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</si>
  <si>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</si>
  <si>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</si>
  <si>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</si>
  <si>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</si>
  <si>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</si>
  <si>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</si>
  <si>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</si>
  <si>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</si>
  <si>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</si>
  <si>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</si>
  <si>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</si>
  <si>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</si>
  <si>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</si>
  <si>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</si>
  <si>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</si>
  <si>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</si>
  <si>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</si>
  <si>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</si>
  <si>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</si>
  <si>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Overvågning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</si>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</sst>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23146055.666342665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625865.83890445204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107622.34239999999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23879543.847647116</v>
      </c>
      <c r="C5" s="62" t="s">
        <v>11</v>
      </c>
    </row>
    <row r="6" spans="1:3" x14ac:dyDescent="0.25">
      <c r="A6" s="47" t="s">
        <v>0</v>
      </c>
      <c r="B6" s="38">
        <f>Investeringer!E3</f>
        <v>29969109.0157804</v>
      </c>
      <c r="C6" s="23" t="s">
        <v>11</v>
      </c>
    </row>
    <row r="7" spans="1:3" x14ac:dyDescent="0.25">
      <c r="A7" s="4" t="s">
        <v>1</v>
      </c>
      <c r="B7" s="35">
        <f>Investeringer!F3</f>
        <v>4055430.9653177923</v>
      </c>
      <c r="C7" t="s">
        <v>11</v>
      </c>
    </row>
    <row r="8" spans="1:3" x14ac:dyDescent="0.25">
      <c r="A8" s="4" t="s">
        <v>2</v>
      </c>
      <c r="B8" s="35">
        <f>Investeringer!G3</f>
        <v>678944.28377835779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1547431.83</v>
      </c>
      <c r="C9" t="s">
        <v>11</v>
      </c>
    </row>
    <row r="10" spans="1:3" s="22" customFormat="1" x14ac:dyDescent="0.25">
      <c r="A10" s="3" t="s">
        <v>48</v>
      </c>
      <c r="B10" s="48">
        <f>SUM(B6:B9)</f>
        <v>36250916.094876543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4566643</v>
      </c>
      <c r="C11" t="s">
        <v>11</v>
      </c>
    </row>
    <row r="12" spans="1:3" s="22" customFormat="1" x14ac:dyDescent="0.25">
      <c r="A12" s="3" t="s">
        <v>69</v>
      </c>
      <c r="B12" s="48">
        <f>SUM(B11:B11)</f>
        <v>4566643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64697102.942523658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65269784.876524106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23118686</v>
      </c>
      <c r="C2" s="49">
        <v>0</v>
      </c>
      <c r="D2" s="49">
        <f>B2+C2</f>
        <v>23118686</v>
      </c>
      <c r="E2" s="50">
        <f>D2</f>
        <v>23118686</v>
      </c>
      <c r="F2" s="49">
        <v>25737627.485485442</v>
      </c>
      <c r="G2" s="49">
        <v>249050</v>
      </c>
      <c r="H2" s="49">
        <f>F2-G2</f>
        <v>25488577.485485442</v>
      </c>
      <c r="I2" s="49">
        <f>AVERAGEIF(E2:E4,"&lt;&gt;0")</f>
        <v>23146055.666342665</v>
      </c>
      <c r="J2" s="49">
        <v>22259649.078872047</v>
      </c>
      <c r="K2" s="39">
        <f>IF(H2&gt;I2,IF(I2&gt;J2,I2,J2),H2)</f>
        <v>23146055.666342665</v>
      </c>
    </row>
    <row r="3" spans="1:11" s="23" customFormat="1" x14ac:dyDescent="0.25">
      <c r="A3" s="28">
        <v>2014</v>
      </c>
      <c r="B3" s="49">
        <v>22242313</v>
      </c>
      <c r="C3" s="49"/>
      <c r="D3" s="49">
        <f t="shared" ref="D3:D4" si="0">B3+C3</f>
        <v>22242313</v>
      </c>
      <c r="E3" s="50">
        <f>D3*Pristalsregulering!C7</f>
        <v>22260106.850399997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23684869</v>
      </c>
      <c r="C4" s="49"/>
      <c r="D4" s="49">
        <f t="shared" si="0"/>
        <v>23684869</v>
      </c>
      <c r="E4" s="50">
        <f>D4*Pristalsregulering!$C$6*Pristalsregulering!$C$7</f>
        <v>24059374.148627993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2" customWidth="1"/>
    <col min="5" max="5" width="30.7109375" style="55" customWidth="1"/>
    <col min="6" max="6" width="30.7109375" customWidth="1"/>
    <col min="7" max="7" width="30.7109375" style="22" customWidth="1"/>
    <col min="8" max="8" width="30.7109375" style="55" customWidth="1"/>
    <col min="9" max="9" width="30.7109375" customWidth="1"/>
    <col min="10" max="10" width="30.7109375" style="22" customWidth="1"/>
    <col min="11" max="11" width="30.7109375" style="55" customWidth="1"/>
    <col min="12" max="12" width="9.140625" hidden="1" customWidth="1"/>
    <col min="13" max="16" width="0" hidden="1" customWidth="1"/>
    <col min="17" max="17" width="9.140625" hidden="1" customWidth="1"/>
    <col min="18" max="48" width="0" hidden="1" customWidth="1"/>
    <col min="49" max="49" width="9.140625" hidden="1" customWidth="1"/>
    <col min="50" max="53" width="0" hidden="1" customWidth="1"/>
    <col min="54" max="55" width="9.140625" hidden="1" customWidth="1"/>
    <col min="56" max="83" width="0" hidden="1" customWidth="1"/>
    <col min="84" max="84" width="9.140625" hidden="1" customWidth="1"/>
    <col min="85" max="88" width="0" hidden="1" customWidth="1"/>
    <col min="89" max="89" width="9.140625" hidden="1" customWidth="1"/>
    <col min="90" max="120" width="0" hidden="1" customWidth="1"/>
    <col min="121" max="121" width="9.140625" hidden="1" customWidth="1"/>
    <col min="122" max="125" width="0" hidden="1" customWidth="1"/>
    <col min="126" max="127" width="9.140625" hidden="1" customWidth="1"/>
    <col min="128" max="157" width="0" hidden="1" customWidth="1"/>
    <col min="158" max="158" width="9.140625" hidden="1" customWidth="1"/>
    <col min="159" max="162" width="0" hidden="1" customWidth="1"/>
    <col min="163" max="165" width="9.140625" hidden="1" customWidth="1"/>
    <col min="166" max="192" width="0" hidden="1" customWidth="1"/>
    <col min="193" max="193" width="9.140625" hidden="1" customWidth="1"/>
    <col min="194" max="197" width="0" hidden="1" customWidth="1"/>
    <col min="198" max="199" width="9.140625" hidden="1" customWidth="1"/>
    <col min="200" max="229" width="0" hidden="1" customWidth="1"/>
    <col min="230" max="230" width="9.140625" hidden="1" customWidth="1"/>
    <col min="231" max="234" width="0" hidden="1" customWidth="1"/>
    <col min="235" max="237" width="9.140625" hidden="1" customWidth="1"/>
    <col min="238" max="266" width="0" hidden="1" customWidth="1"/>
    <col min="267" max="267" width="9.140625" hidden="1" customWidth="1"/>
    <col min="268" max="271" width="0" hidden="1" customWidth="1"/>
    <col min="272" max="275" width="9.140625" hidden="1" customWidth="1"/>
    <col min="276" max="296" width="0" hidden="1" customWidth="1"/>
    <col min="297" max="297" width="9.140625" hidden="1" customWidth="1"/>
    <col min="298" max="301" width="0" hidden="1" customWidth="1"/>
    <col min="302" max="304" width="9.140625" hidden="1" customWidth="1"/>
    <col min="305" max="333" width="0" hidden="1" customWidth="1"/>
    <col min="334" max="334" width="9.140625" hidden="1" customWidth="1"/>
    <col min="335" max="338" width="0" hidden="1" customWidth="1"/>
    <col min="339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63" t="s">
        <v>74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50</v>
      </c>
      <c r="E2" s="56" t="s">
        <v>22</v>
      </c>
      <c r="F2" s="34" t="s">
        <v>23</v>
      </c>
      <c r="G2" s="34" t="s">
        <v>50</v>
      </c>
      <c r="H2" s="56" t="s">
        <v>22</v>
      </c>
      <c r="I2" s="34" t="s">
        <v>23</v>
      </c>
      <c r="J2" s="34" t="s">
        <v>50</v>
      </c>
      <c r="K2" s="53" t="s">
        <v>24</v>
      </c>
    </row>
    <row r="3" spans="1:11" s="22" customFormat="1" x14ac:dyDescent="0.25">
      <c r="A3" s="28">
        <v>2016</v>
      </c>
      <c r="B3" s="72">
        <v>0</v>
      </c>
      <c r="C3" s="72">
        <v>0</v>
      </c>
      <c r="D3" s="72">
        <v>5499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5519.9759084521183</v>
      </c>
      <c r="H3" s="45">
        <f>IF(E4=0,0,AVERAGEIF(E4:E6,"&lt;&gt;0"))+E3</f>
        <v>615321.84959999996</v>
      </c>
      <c r="I3" s="38">
        <f>IF(F4=0,0,AVERAGEIF(F4:F6,"&lt;&gt;0"))+F3</f>
        <v>5024.0133959999994</v>
      </c>
      <c r="J3" s="38">
        <f>IF(G4=0,0,AVERAGEIF(G4:G6,"&lt;&gt;0"))+G3</f>
        <v>5519.9759084521183</v>
      </c>
      <c r="K3" s="57">
        <f>SUM(H3:J3)</f>
        <v>625865.83890445204</v>
      </c>
    </row>
    <row r="4" spans="1:11" x14ac:dyDescent="0.25">
      <c r="A4" s="28">
        <v>2015</v>
      </c>
      <c r="B4" s="35">
        <v>815688</v>
      </c>
      <c r="C4" s="35">
        <v>4995</v>
      </c>
      <c r="D4" s="35"/>
      <c r="E4" s="45">
        <f t="shared" ref="E4:G4" si="0">B4</f>
        <v>815688</v>
      </c>
      <c r="F4" s="35">
        <f t="shared" si="0"/>
        <v>4995</v>
      </c>
      <c r="G4" s="35">
        <f t="shared" si="0"/>
        <v>0</v>
      </c>
      <c r="H4" s="45"/>
      <c r="I4" s="38"/>
      <c r="J4" s="38"/>
      <c r="K4" s="54"/>
    </row>
    <row r="5" spans="1:11" x14ac:dyDescent="0.25">
      <c r="A5" s="28">
        <v>2014</v>
      </c>
      <c r="B5" s="35">
        <v>414624</v>
      </c>
      <c r="C5" s="35">
        <v>4995</v>
      </c>
      <c r="D5" s="35"/>
      <c r="E5" s="45">
        <f>B5*Pristalsregulering!$C$7</f>
        <v>414955.69919999997</v>
      </c>
      <c r="F5" s="35">
        <f>C5*Pristalsregulering!$C$7</f>
        <v>4998.9959999999992</v>
      </c>
      <c r="G5" s="35">
        <f>D5*Pristalsregulering!$C$7</f>
        <v>0</v>
      </c>
      <c r="H5" s="45"/>
      <c r="I5" s="35"/>
      <c r="J5" s="38"/>
      <c r="K5" s="45"/>
    </row>
    <row r="6" spans="1:11" x14ac:dyDescent="0.25">
      <c r="A6" s="28">
        <v>2013</v>
      </c>
      <c r="B6" s="35"/>
      <c r="C6" s="35">
        <v>4999</v>
      </c>
      <c r="D6" s="35"/>
      <c r="E6" s="45">
        <f>B6*Pristalsregulering!$C$7*Pristalsregulering!$C$6</f>
        <v>0</v>
      </c>
      <c r="F6" s="35">
        <f>C6*Pristalsregulering!$C$7*Pristalsregulering!$C$6</f>
        <v>5078.0441879999989</v>
      </c>
      <c r="G6" s="35">
        <f>D6*Pristalsregulering!$C$7*Pristalsregulering!$C$6</f>
        <v>0</v>
      </c>
      <c r="H6" s="45"/>
      <c r="I6" s="35"/>
      <c r="J6" s="38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21655</v>
      </c>
      <c r="C3" s="42">
        <v>103520</v>
      </c>
      <c r="D3" s="42">
        <v>0</v>
      </c>
      <c r="E3" s="41">
        <f>B3</f>
        <v>21655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107622.34239999999</v>
      </c>
    </row>
    <row r="4" spans="1:8" x14ac:dyDescent="0.25">
      <c r="A4" s="31">
        <v>2014</v>
      </c>
      <c r="B4" s="41">
        <v>21491</v>
      </c>
      <c r="C4" s="42">
        <v>78400</v>
      </c>
      <c r="D4" s="42">
        <v>0</v>
      </c>
      <c r="E4" s="41">
        <f>B4*Pristalsregulering!$C$7</f>
        <v>21508.192799999997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21000</v>
      </c>
      <c r="C5" s="42">
        <v>75200</v>
      </c>
      <c r="D5" s="42">
        <v>0</v>
      </c>
      <c r="E5" s="41">
        <f>B5*Pristalsregulering!$C$7*Pristalsregulering!$C$6</f>
        <v>21332.051999999996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27527452.470590711</v>
      </c>
      <c r="C3" s="38">
        <v>3952584.9887666665</v>
      </c>
      <c r="D3" s="40">
        <v>676364.29550000001</v>
      </c>
      <c r="E3" s="35">
        <f>B3*Pristalsregulering!C2*Pristalsregulering!C3*Pristalsregulering!C4*Pristalsregulering!C5*Pristalsregulering!C6*Pristalsregulering!C7</f>
        <v>29969109.0157804</v>
      </c>
      <c r="F3" s="35">
        <v>4055430.9653177923</v>
      </c>
      <c r="G3" s="35">
        <f xml:space="preserve"> D3/Pristalsregulering!$C$8</f>
        <v>678944.28377835779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56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1547431.83</v>
      </c>
      <c r="D3" s="38">
        <v>0</v>
      </c>
      <c r="E3" s="40">
        <v>0</v>
      </c>
      <c r="F3" s="38">
        <f>B3</f>
        <v>0</v>
      </c>
      <c r="G3" s="38">
        <f>C3</f>
        <v>1547431.83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1547431.83</v>
      </c>
      <c r="L3" s="43">
        <f>AVERAGE(H3:H5)+AVERAGE(I3:I5)</f>
        <v>0</v>
      </c>
      <c r="M3" s="44">
        <f>SUM(J3:L3)</f>
        <v>1547431.83</v>
      </c>
      <c r="N3" s="23"/>
    </row>
    <row r="4" spans="1:14" x14ac:dyDescent="0.25">
      <c r="A4" s="28">
        <v>2014</v>
      </c>
      <c r="B4" s="45">
        <v>0</v>
      </c>
      <c r="C4" s="38">
        <v>2613368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2615458.6943999999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3093707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3142624.6950839995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57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163105</v>
      </c>
      <c r="E2" s="42">
        <v>436189</v>
      </c>
      <c r="F2" s="42">
        <v>1981544</v>
      </c>
      <c r="G2" s="42">
        <v>0</v>
      </c>
      <c r="H2" s="42">
        <v>1953282</v>
      </c>
      <c r="I2" s="42">
        <v>0</v>
      </c>
      <c r="J2" s="42"/>
      <c r="K2" s="42"/>
      <c r="L2" s="43">
        <v>0</v>
      </c>
      <c r="M2" s="44">
        <f>SUM(B2:L2)</f>
        <v>4566643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2017-10-13T11:59:13Z</dcterms:modified>
</cp:coreProperties>
</file>