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5" i="16"/>
  <c r="E5" i="16"/>
  <c r="G5" i="16"/>
  <c r="F6" i="16"/>
  <c r="J3" i="24"/>
  <c r="E6" i="16"/>
  <c r="G6" i="16"/>
  <c r="J3" i="16" l="1"/>
  <c r="I3" i="16"/>
  <c r="M3" i="24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<sst xmlns="http://schemas.openxmlformats.org/spreadsheetml/2006/main" count="114" uniqueCount="76">
  <si>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</si>
  <si>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</si>
  <si>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</si>
  <si>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</si>
  <si>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</si>
  <si>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</si>
  <si>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</si>
  <si>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</si>
  <si>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</si>
  <si>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</si>
  <si>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</si>
  <si>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</si>
  <si>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</si>
  <si>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</si>
  <si>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</si>
  <si>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</si>
  <si>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</si>
  <si>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</si>
  <si>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</si>
  <si>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</si>
  <si>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</si>
  <si>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</si>
  <si>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</si>
  <si>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Badevandskvalitet</t>
  </si>
  <si>
    <t>Undersøgelse ved. Alternativ energikilde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</si>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</sst>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17642684.80329904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197636.41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57987.780199999994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17898308.993499041</v>
      </c>
      <c r="C5" s="62" t="s">
        <v>11</v>
      </c>
    </row>
    <row r="6" spans="1:3" x14ac:dyDescent="0.25">
      <c r="A6" s="47" t="s">
        <v>0</v>
      </c>
      <c r="B6" s="38">
        <f>Investeringer!E3</f>
        <v>30407037.924748078</v>
      </c>
      <c r="C6" s="23" t="s">
        <v>11</v>
      </c>
    </row>
    <row r="7" spans="1:3" x14ac:dyDescent="0.25">
      <c r="A7" s="4" t="s">
        <v>1</v>
      </c>
      <c r="B7" s="35">
        <f>Investeringer!F3</f>
        <v>5794003.6625464484</v>
      </c>
      <c r="C7" t="s">
        <v>11</v>
      </c>
    </row>
    <row r="8" spans="1:3" x14ac:dyDescent="0.25">
      <c r="A8" s="4" t="s">
        <v>2</v>
      </c>
      <c r="B8" s="35">
        <f>Investeringer!G3</f>
        <v>854578.18041892489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4282136</v>
      </c>
      <c r="C9" t="s">
        <v>11</v>
      </c>
    </row>
    <row r="10" spans="1:3" s="22" customFormat="1" x14ac:dyDescent="0.25">
      <c r="A10" s="3" t="s">
        <v>49</v>
      </c>
      <c r="B10" s="48">
        <f>SUM(B6:B9)</f>
        <v>41337755.76771345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909324.64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909324.64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60145389.401212491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60677780.750390776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17406628.710000001</v>
      </c>
      <c r="C2" s="49">
        <v>0</v>
      </c>
      <c r="D2" s="49">
        <f>B2+C2</f>
        <v>17406628.710000001</v>
      </c>
      <c r="E2" s="50">
        <f>D2</f>
        <v>17406628.710000001</v>
      </c>
      <c r="F2" s="49">
        <v>22038685.819171678</v>
      </c>
      <c r="G2" s="49">
        <v>585192.02439599996</v>
      </c>
      <c r="H2" s="49">
        <f>F2-G2</f>
        <v>21453493.79477568</v>
      </c>
      <c r="I2" s="49">
        <f>AVERAGEIF(E2:E4,"&lt;&gt;0")</f>
        <v>17225607.531571999</v>
      </c>
      <c r="J2" s="49">
        <v>17642684.80329904</v>
      </c>
      <c r="K2" s="39">
        <f>IF(H2&gt;I2,IF(I2&gt;J2,I2,J2),H2)</f>
        <v>17642684.80329904</v>
      </c>
    </row>
    <row r="3" spans="1:11" s="23" customFormat="1" x14ac:dyDescent="0.25">
      <c r="A3" s="28">
        <v>2014</v>
      </c>
      <c r="B3" s="49">
        <v>17449581</v>
      </c>
      <c r="C3" s="49"/>
      <c r="D3" s="49">
        <f t="shared" ref="D3:D4" si="0">B3+C3</f>
        <v>17449581</v>
      </c>
      <c r="E3" s="50">
        <f>D3*Pristalsregulering!C7</f>
        <v>17463540.664799999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16545043</v>
      </c>
      <c r="C4" s="49"/>
      <c r="D4" s="49">
        <f t="shared" si="0"/>
        <v>16545043</v>
      </c>
      <c r="E4" s="50">
        <f>D4*Pristalsregulering!$C$6*Pristalsregulering!$C$7</f>
        <v>16806653.219915997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44" width="0" hidden="1" customWidth="1"/>
    <col min="45" max="45" width="9.140625" hidden="1" customWidth="1"/>
    <col min="46" max="68" width="0" hidden="1" customWidth="1"/>
    <col min="69" max="69" width="9.140625" hidden="1" customWidth="1"/>
    <col min="70" max="74" width="0" hidden="1" customWidth="1"/>
    <col min="75" max="75" width="9.140625" hidden="1" customWidth="1"/>
    <col min="76" max="98" width="0" hidden="1" customWidth="1"/>
    <col min="99" max="99" width="9.140625" hidden="1" customWidth="1"/>
    <col min="100" max="100" width="0" hidden="1" customWidth="1"/>
    <col min="101" max="101" width="9.140625" hidden="1" customWidth="1"/>
    <col min="102" max="124" width="0" hidden="1" customWidth="1"/>
    <col min="125" max="125" width="9.140625" hidden="1" customWidth="1"/>
    <col min="126" max="130" width="0" hidden="1" customWidth="1"/>
    <col min="131" max="131" width="9.140625" hidden="1" customWidth="1"/>
    <col min="132" max="154" width="0" hidden="1" customWidth="1"/>
    <col min="155" max="155" width="9.140625" hidden="1" customWidth="1"/>
    <col min="156" max="178" width="0" hidden="1" customWidth="1"/>
    <col min="179" max="179" width="9.140625" hidden="1" customWidth="1"/>
    <col min="180" max="184" width="0" hidden="1" customWidth="1"/>
    <col min="185" max="185" width="9.140625" hidden="1" customWidth="1"/>
    <col min="186" max="208" width="0" hidden="1" customWidth="1"/>
    <col min="209" max="209" width="9.140625" hidden="1" customWidth="1"/>
    <col min="210" max="210" width="0" hidden="1" customWidth="1"/>
    <col min="211" max="211" width="9.140625" hidden="1" customWidth="1"/>
    <col min="212" max="234" width="0" hidden="1" customWidth="1"/>
    <col min="235" max="235" width="9.140625" hidden="1" customWidth="1"/>
    <col min="236" max="240" width="0" hidden="1" customWidth="1"/>
    <col min="241" max="241" width="9.140625" hidden="1" customWidth="1"/>
    <col min="242" max="264" width="0" hidden="1" customWidth="1"/>
    <col min="265" max="265" width="9.140625" hidden="1" customWidth="1"/>
    <col min="266" max="288" width="0" hidden="1" customWidth="1"/>
    <col min="289" max="289" width="9.140625" hidden="1" customWidth="1"/>
    <col min="290" max="294" width="0" hidden="1" customWidth="1"/>
    <col min="295" max="295" width="9.140625" hidden="1" customWidth="1"/>
    <col min="296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26589.505000000001</v>
      </c>
      <c r="I3" s="38">
        <f>IF(F4=0,0,AVERAGEIF(F4:F6,"&lt;&gt;0"))+F3</f>
        <v>136596.905</v>
      </c>
      <c r="J3" s="38">
        <f>IF(G4=0,0,AVERAGEIF(G4:G6,"&lt;&gt;0"))+G3</f>
        <v>34450</v>
      </c>
      <c r="K3" s="57">
        <f>SUM(H3:J3)</f>
        <v>197636.41</v>
      </c>
    </row>
    <row r="4" spans="1:11" x14ac:dyDescent="0.25">
      <c r="A4" s="28">
        <v>2015</v>
      </c>
      <c r="B4" s="35">
        <v>48788</v>
      </c>
      <c r="C4" s="35">
        <v>170411.65</v>
      </c>
      <c r="D4" s="35">
        <v>34450</v>
      </c>
      <c r="E4" s="45">
        <f t="shared" ref="E4:G4" si="0">B4</f>
        <v>48788</v>
      </c>
      <c r="F4" s="35">
        <f t="shared" si="0"/>
        <v>170411.65</v>
      </c>
      <c r="G4" s="35">
        <f t="shared" si="0"/>
        <v>34450</v>
      </c>
      <c r="H4" s="45"/>
      <c r="I4" s="38"/>
      <c r="J4" s="38"/>
      <c r="K4" s="54"/>
    </row>
    <row r="5" spans="1:11" x14ac:dyDescent="0.25">
      <c r="A5" s="28">
        <v>2014</v>
      </c>
      <c r="B5" s="35">
        <v>4387.5</v>
      </c>
      <c r="C5" s="35">
        <v>102700</v>
      </c>
      <c r="D5" s="35"/>
      <c r="E5" s="45">
        <f>B5*Pristalsregulering!$C$7</f>
        <v>4391.0099999999993</v>
      </c>
      <c r="F5" s="35">
        <f>C5*Pristalsregulering!$C$7</f>
        <v>102782.15999999999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9500</v>
      </c>
      <c r="C3" s="42">
        <v>51760</v>
      </c>
      <c r="D3" s="42">
        <v>0</v>
      </c>
      <c r="E3" s="41">
        <f>B3</f>
        <v>9500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57987.780199999994</v>
      </c>
    </row>
    <row r="4" spans="1:8" x14ac:dyDescent="0.25">
      <c r="A4" s="31">
        <v>2014</v>
      </c>
      <c r="B4" s="41">
        <v>15000</v>
      </c>
      <c r="C4" s="42">
        <v>39200</v>
      </c>
      <c r="D4" s="42">
        <v>0</v>
      </c>
      <c r="E4" s="41">
        <f>B4*Pristalsregulering!$C$7</f>
        <v>15011.999999999998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19950</v>
      </c>
      <c r="C5" s="42">
        <v>37600</v>
      </c>
      <c r="D5" s="42">
        <v>0</v>
      </c>
      <c r="E5" s="41">
        <f>B5*Pristalsregulering!$C$7*Pristalsregulering!$C$6</f>
        <v>20265.449399999998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27929702.241204772</v>
      </c>
      <c r="C3" s="38">
        <v>5669499.2466666643</v>
      </c>
      <c r="D3" s="40">
        <v>851330.78333333298</v>
      </c>
      <c r="E3" s="35">
        <f>B3*Pristalsregulering!C2*Pristalsregulering!C3*Pristalsregulering!C4*Pristalsregulering!C5*Pristalsregulering!C6*Pristalsregulering!C7</f>
        <v>30407037.924748078</v>
      </c>
      <c r="F3" s="35">
        <v>5794003.6625464484</v>
      </c>
      <c r="G3" s="35">
        <f xml:space="preserve"> D3/Pristalsregulering!$C$8</f>
        <v>854578.18041892489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4282136</v>
      </c>
      <c r="D3" s="38">
        <v>0</v>
      </c>
      <c r="E3" s="40">
        <v>0</v>
      </c>
      <c r="F3" s="38">
        <f>B3</f>
        <v>0</v>
      </c>
      <c r="G3" s="38">
        <f>C3</f>
        <v>4282136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4282136</v>
      </c>
      <c r="L3" s="43">
        <f>AVERAGE(H3:H5)+AVERAGE(I3:I5)</f>
        <v>0</v>
      </c>
      <c r="M3" s="44">
        <f>SUM(J3:L3)</f>
        <v>4282136</v>
      </c>
      <c r="N3" s="23"/>
    </row>
    <row r="4" spans="1:14" x14ac:dyDescent="0.25">
      <c r="A4" s="28">
        <v>2014</v>
      </c>
      <c r="B4" s="45">
        <v>0</v>
      </c>
      <c r="C4" s="38">
        <v>3754542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3757545.6335999998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3004161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3051662.7937319996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16261</v>
      </c>
      <c r="C2" s="42">
        <v>18073</v>
      </c>
      <c r="D2" s="42">
        <v>63925.64</v>
      </c>
      <c r="E2" s="42">
        <v>0</v>
      </c>
      <c r="F2" s="42">
        <v>0</v>
      </c>
      <c r="G2" s="42">
        <v>0</v>
      </c>
      <c r="H2" s="42">
        <v>811065</v>
      </c>
      <c r="I2" s="42">
        <v>0</v>
      </c>
      <c r="J2" s="42"/>
      <c r="K2" s="42"/>
      <c r="L2" s="43">
        <v>0</v>
      </c>
      <c r="M2" s="44">
        <f>SUM(B2:L2)</f>
        <v>909324.64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2017-10-13T11:58:31Z</dcterms:modified>
</cp:coreProperties>
</file>