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39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40" i="11" s="1"/>
  <c r="E25" i="2"/>
  <c r="G25" i="2" s="1"/>
  <c r="G35" i="12" l="1"/>
  <c r="E31" i="2" s="1"/>
  <c r="G33" i="12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<sst xmlns="http://schemas.openxmlformats.org/spreadsheetml/2006/main" count="411" uniqueCount="195">
  <si>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</si>
  <si>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</si>
  <si>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</si>
  <si>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</si>
  <si>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</si>
  <si>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</si>
  <si>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</si>
  <si>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</si>
  <si>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</si>
  <si>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</si>
  <si>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</si>
  <si>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</si>
  <si>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</si>
  <si>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</si>
  <si>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</si>
  <si>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</si>
  <si>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</si>
  <si>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</si>
  <si>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</si>
  <si>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</si>
  <si>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</si>
  <si>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</si>
  <si>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</si>
  <si>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</si>
  <si>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</si>
  <si>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</si>
  <si>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</si>
  <si>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</si>
  <si>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</si>
  <si>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</si>
  <si>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</si>
  <si>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</si>
  <si>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</si>
  <si>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</si>
  <si>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</si>
  <si>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</si>
  <si>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</si>
  <si>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</si>
  <si>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</si>
  <si>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</si>
  <si>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</si>
  <si>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</si>
  <si>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</si>
  <si>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</si>
  <si>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</si>
  <si>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</si>
  <si>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</si>
  <si>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</si>
  <si>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</si>
  <si>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</si>
  <si>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</si>
  <si>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</si>
  <si>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</si>
  <si>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</si>
  <si>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</si>
  <si>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</si>
  <si>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</si>
  <si>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</si>
  <si>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</si>
  <si>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</si>
  <si>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</si>
  <si>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</si>
  <si>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</si>
  <si>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</si>
  <si>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</si>
  <si>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</si>
  <si>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</si>
  <si>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</si>
  <si>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</si>
  <si>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</si>
  <si>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</si>
  <si>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</si>
  <si>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</si>
  <si>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</si>
  <si>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</si>
  <si>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</si>
  <si>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</si>
  <si>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</si>
  <si>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</si>
  <si>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</si>
  <si>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</si>
  <si>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</si>
  <si>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</si>
  <si>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</si>
  <si>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</si>
  <si>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</si>
  <si>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</si>
  <si>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</si>
  <si>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</si>
  <si>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</si>
  <si>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</si>
  <si>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</si>
  <si>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</si>
  <si>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</si>
  <si>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</si>
  <si>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</si>
  <si>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</si>
  <si>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</si>
  <si>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</si>
  <si>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</si>
  <si>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</si>
  <si>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</si>
  <si>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</si>
  <si>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</si>
  <si>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</si>
  <si>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</si>
  <si>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</si>
  <si>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</si>
  <si>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</si>
  <si>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</si>
  <si>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</si>
  <si>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</si>
  <si>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</si>
  <si>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</si>
  <si>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</si>
  <si>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</si>
  <si>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</si>
  <si>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</si>
  <si>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</si>
  <si>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</si>
  <si>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</si>
  <si>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</si>
  <si>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</si>
  <si>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</si>
  <si>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</si>
  <si>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</si>
  <si>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</si>
  <si>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</si>
  <si>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</si>
  <si>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</si>
  <si>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</si>
  <si>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</si>
  <si>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</si>
  <si>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</si>
  <si>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</si>
  <si>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</si>
  <si>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</si>
  <si>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</si>
  <si>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</si>
  <si>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</si>
  <si>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</si>
  <si>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</si>
  <si>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</si>
  <si>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</si>
  <si>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</si>
  <si>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</si>
  <si>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</si>
  <si>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</si>
  <si>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</si>
  <si>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Sand- og fedtfang, Kontruktioner</t>
  </si>
  <si>
    <t>Indløb med riste, Konstruktioner</t>
  </si>
  <si>
    <t>Indløb med riste, Mek/EL</t>
  </si>
  <si>
    <t>Forsinkelsesbassiner, lukkede med automatisk rensning og SRO Miljøklasse A (500-1.000 m3) - Mek/EL</t>
  </si>
  <si>
    <t>Forsinkelsesbassiner, lukkede med automatisk rensning og SRO Miljøklasse A (500-1.000 m3) - Konstruktioner</t>
  </si>
  <si>
    <t>Sand- og fedtfang, Mek/EL</t>
  </si>
  <si>
    <t>Arbejdsplads</t>
  </si>
  <si>
    <t>Beluftningstanke, Konstruktioner</t>
  </si>
  <si>
    <t>Efterbehandlingsanlæg (sandfilter), Mek/EL</t>
  </si>
  <si>
    <t>Pumpestationer m. overbygning (&lt; 20 m2), Mek/EL</t>
  </si>
  <si>
    <t>Slutdisponering, slam - lavteknologisk (slammineralisering), Mek/EL</t>
  </si>
  <si>
    <t>Indløb med riste, SRO</t>
  </si>
  <si>
    <t>Forafvanding, slam, Mek/EL</t>
  </si>
  <si>
    <t>Forklaring, Mek/EL</t>
  </si>
  <si>
    <t>Efterklaringstanke,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</si>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</sst>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183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1187926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1545500</v>
      </c>
      <c r="H10" s="23" t="s">
        <v>4</v>
      </c>
      <c r="I10" s="2"/>
    </row>
    <row r="11" spans="1:9" x14ac:dyDescent="0.25">
      <c r="A11" s="2"/>
      <c r="B11" s="85" t="s">
        <v>184</v>
      </c>
      <c r="C11" s="86"/>
      <c r="D11" s="86"/>
      <c r="E11" s="86"/>
      <c r="F11" s="87"/>
      <c r="G11" s="21">
        <f>G9-G10</f>
        <v>-357574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185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1197560.3699999999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1300000</v>
      </c>
      <c r="H16" s="23" t="s">
        <v>4</v>
      </c>
      <c r="I16" s="2"/>
    </row>
    <row r="17" spans="1:9" x14ac:dyDescent="0.25">
      <c r="A17" s="2"/>
      <c r="B17" s="85" t="s">
        <v>185</v>
      </c>
      <c r="C17" s="86"/>
      <c r="D17" s="86"/>
      <c r="E17" s="86"/>
      <c r="F17" s="87"/>
      <c r="G17" s="21">
        <f>G15-G16</f>
        <v>-102439.63000000012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186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0</v>
      </c>
      <c r="H22" s="23" t="s">
        <v>4</v>
      </c>
      <c r="I22" s="2"/>
    </row>
    <row r="23" spans="1:9" x14ac:dyDescent="0.25">
      <c r="A23" s="2"/>
      <c r="B23" s="85" t="s">
        <v>186</v>
      </c>
      <c r="C23" s="86"/>
      <c r="D23" s="86"/>
      <c r="E23" s="86"/>
      <c r="F23" s="87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187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187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2016'!F40</f>
        <v>358044.69403333316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216666.66666666669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141378.02736666647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188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613726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0</v>
      </c>
      <c r="H40" s="23" t="s">
        <v>4</v>
      </c>
      <c r="I40" s="2"/>
    </row>
    <row r="41" spans="1:9" x14ac:dyDescent="0.25">
      <c r="A41" s="2"/>
      <c r="B41" s="85" t="s">
        <v>188</v>
      </c>
      <c r="C41" s="86"/>
      <c r="D41" s="86"/>
      <c r="E41" s="86"/>
      <c r="F41" s="87"/>
      <c r="G41" s="21">
        <f>G39-G40</f>
        <v>613726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33282365.901467517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5126444.8135989783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2877719.9473371864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441640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433333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8879137.7609361652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-7122230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-1641723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-8763953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115184.76093616523</v>
      </c>
      <c r="F28" s="38" t="s">
        <v>4</v>
      </c>
      <c r="G28" s="1">
        <f>IF(E28&lt;0,0,-E28)</f>
        <v>-115184.76093616523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42153</v>
      </c>
      <c r="F30" s="38" t="s">
        <v>4</v>
      </c>
      <c r="G30" s="18">
        <f>-$E$30</f>
        <v>-42153</v>
      </c>
      <c r="H30" s="38" t="s">
        <v>4</v>
      </c>
      <c r="I30" s="2"/>
    </row>
    <row r="31" spans="1:9" x14ac:dyDescent="0.25">
      <c r="A31" s="2"/>
      <c r="B31" s="117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26428567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4149728.84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30578295.84</v>
      </c>
      <c r="F35" s="38" t="s">
        <v>4</v>
      </c>
      <c r="G35" s="18">
        <f>-E35</f>
        <v>-30578295.84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2546732.3005313538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180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181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176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194</v>
      </c>
      <c r="C16" s="92"/>
      <c r="D16" s="92"/>
      <c r="E16" s="93"/>
      <c r="F16" s="116" t="s">
        <v>177</v>
      </c>
      <c r="G16" s="116"/>
      <c r="H16" s="2"/>
    </row>
    <row r="17" spans="1:8" x14ac:dyDescent="0.25">
      <c r="A17" s="2"/>
      <c r="B17" s="100" t="s">
        <v>190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178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179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33685513.255926587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1314117.16145138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omk.'!G19</f>
        <v>-181278.98986450004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192</v>
      </c>
      <c r="C12" s="49"/>
      <c r="D12" s="50"/>
      <c r="E12" s="12">
        <f>'Fane 5. Individuelt eff.krav'!G10</f>
        <v>-592510.55086431315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172</v>
      </c>
      <c r="C13" s="97"/>
      <c r="D13" s="98"/>
      <c r="E13" s="12">
        <f>'Fane 3. Korrigeret grundlag'!G22</f>
        <v>397411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176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582909.85751596116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631161.98770263209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182</v>
      </c>
      <c r="C23" s="102"/>
      <c r="D23" s="103"/>
      <c r="E23" s="18">
        <f>SUM(E9,E11:E18,E20)-SUM(E21:E22)</f>
        <v>33260882.58501111</v>
      </c>
      <c r="F23" s="19" t="s">
        <v>4</v>
      </c>
      <c r="G23" s="18">
        <f>E23</f>
        <v>33260882.58501111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-357574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-102439.63000000012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141378.02736666647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613726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295090.39736666635</v>
      </c>
      <c r="F33" s="19" t="s">
        <v>4</v>
      </c>
      <c r="G33" s="18">
        <f>E33</f>
        <v>295090.39736666635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2546732.3005313538</v>
      </c>
      <c r="F35" s="19" t="s">
        <v>4</v>
      </c>
      <c r="G35" s="18">
        <f>E35</f>
        <v>2546732.3005313538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36102705.282909125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32864604.206361111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1152662.8395896505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172</v>
      </c>
      <c r="C11" s="59"/>
      <c r="D11" s="60"/>
      <c r="E11" s="12">
        <v>404366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582206.97861131944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638036.38131694053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182</v>
      </c>
      <c r="C15" s="102"/>
      <c r="D15" s="103"/>
      <c r="E15" s="18">
        <f>$E$9+$E$12-$E$13-$E$14+E11</f>
        <v>33213140.80365549</v>
      </c>
      <c r="F15" s="19" t="s">
        <v>4</v>
      </c>
      <c r="G15" s="18">
        <f>E15</f>
        <v>33213140.80365549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33213140.80365549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21732943.82475397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10638452.269721242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1314117.16145138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33685513.255926587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172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173</v>
      </c>
      <c r="C20" s="89"/>
      <c r="D20" s="89"/>
      <c r="E20" s="89"/>
      <c r="F20" s="90"/>
      <c r="G20" s="27">
        <v>397411</v>
      </c>
      <c r="H20" s="23" t="s">
        <v>4</v>
      </c>
      <c r="I20" s="2"/>
    </row>
    <row r="21" spans="1:9" x14ac:dyDescent="0.25">
      <c r="A21" s="2"/>
      <c r="B21" s="100" t="s">
        <v>174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175</v>
      </c>
      <c r="C22" s="105"/>
      <c r="D22" s="105"/>
      <c r="E22" s="105"/>
      <c r="F22" s="106"/>
      <c r="G22" s="21">
        <f>SUM(G20:G21)</f>
        <v>397411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164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165</v>
      </c>
      <c r="C11" s="109"/>
      <c r="D11" s="109"/>
      <c r="E11" s="56">
        <v>86614.608999999997</v>
      </c>
      <c r="F11" s="23" t="s">
        <v>4</v>
      </c>
      <c r="G11" s="27">
        <v>113265</v>
      </c>
      <c r="H11" s="23" t="s">
        <v>4</v>
      </c>
      <c r="I11" s="2"/>
    </row>
    <row r="12" spans="1:9" x14ac:dyDescent="0.25">
      <c r="A12" s="2"/>
      <c r="B12" s="108" t="s">
        <v>166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167</v>
      </c>
      <c r="C13" s="109"/>
      <c r="D13" s="109"/>
      <c r="E13" s="56">
        <v>0</v>
      </c>
      <c r="F13" s="23" t="s">
        <v>4</v>
      </c>
      <c r="G13" s="27">
        <v>53020</v>
      </c>
      <c r="H13" s="23" t="s">
        <v>4</v>
      </c>
      <c r="I13" s="2"/>
    </row>
    <row r="14" spans="1:9" x14ac:dyDescent="0.25">
      <c r="A14" s="2"/>
      <c r="B14" s="108" t="s">
        <v>168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169</v>
      </c>
      <c r="C15" s="109"/>
      <c r="D15" s="109"/>
      <c r="E15" s="56">
        <v>1211022.5604000001</v>
      </c>
      <c r="F15" s="23" t="s">
        <v>4</v>
      </c>
      <c r="G15" s="27">
        <v>953191</v>
      </c>
      <c r="H15" s="23" t="s">
        <v>4</v>
      </c>
      <c r="I15" s="2"/>
    </row>
    <row r="16" spans="1:9" x14ac:dyDescent="0.25">
      <c r="A16" s="2"/>
      <c r="B16" s="108" t="s">
        <v>170</v>
      </c>
      <c r="C16" s="109"/>
      <c r="D16" s="109"/>
      <c r="E16" s="56">
        <v>0</v>
      </c>
      <c r="F16" s="23" t="s">
        <v>4</v>
      </c>
      <c r="G16" s="27">
        <v>0</v>
      </c>
      <c r="H16" s="23" t="s">
        <v>4</v>
      </c>
      <c r="I16" s="2"/>
    </row>
    <row r="17" spans="1:9" x14ac:dyDescent="0.25">
      <c r="A17" s="2"/>
      <c r="B17" s="108" t="s">
        <v>171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-178161.16940000001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-181278.98986450004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32768807.094475206</v>
      </c>
      <c r="H9" s="23" t="s">
        <v>4</v>
      </c>
      <c r="I9" s="2"/>
    </row>
    <row r="10" spans="1:9" x14ac:dyDescent="0.25">
      <c r="A10" s="2"/>
      <c r="B10" s="48" t="s">
        <v>192</v>
      </c>
      <c r="C10" s="49"/>
      <c r="D10" s="49"/>
      <c r="E10" s="49"/>
      <c r="F10" s="50"/>
      <c r="G10" s="12">
        <v>-592510.55086431315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0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22130354.82475397</v>
      </c>
      <c r="H9" s="23" t="s">
        <v>4</v>
      </c>
      <c r="I9" s="2"/>
    </row>
    <row r="10" spans="1:9" x14ac:dyDescent="0.25">
      <c r="A10" s="2"/>
      <c r="B10" s="52" t="s">
        <v>191</v>
      </c>
      <c r="C10" s="53"/>
      <c r="D10" s="53"/>
      <c r="E10" s="53"/>
      <c r="F10" s="54"/>
      <c r="G10" s="12">
        <v>-445536.98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441286.04314074328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10638452.269721242</v>
      </c>
      <c r="H13" s="23" t="s">
        <v>4</v>
      </c>
      <c r="I13" s="2"/>
    </row>
    <row r="14" spans="1:9" x14ac:dyDescent="0.25">
      <c r="A14" s="2"/>
      <c r="B14" s="48" t="s">
        <v>193</v>
      </c>
      <c r="C14" s="49"/>
      <c r="D14" s="49"/>
      <c r="E14" s="49"/>
      <c r="F14" s="50"/>
      <c r="G14" s="12">
        <v>-95499.4490608372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189875.94456188875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631161.98770263209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0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0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0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60</v>
      </c>
      <c r="E10" s="27">
        <v>258443.77</v>
      </c>
      <c r="F10" s="12">
        <f>E10/D10</f>
        <v>4307.3961666666664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60</v>
      </c>
      <c r="E11" s="27">
        <v>1121006.2</v>
      </c>
      <c r="F11" s="12">
        <f t="shared" ref="F11:F39" si="0">E11/D11</f>
        <v>18683.436666666665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20</v>
      </c>
      <c r="E12" s="27">
        <v>517578.82</v>
      </c>
      <c r="F12" s="12">
        <f t="shared" si="0"/>
        <v>25878.940999999999</v>
      </c>
      <c r="G12" s="23" t="s">
        <v>4</v>
      </c>
      <c r="H12" s="2"/>
    </row>
    <row r="13" spans="1:8" ht="39" x14ac:dyDescent="0.25">
      <c r="A13" s="2"/>
      <c r="B13" s="47" t="s">
        <v>152</v>
      </c>
      <c r="C13" s="41">
        <v>2016</v>
      </c>
      <c r="D13" s="28">
        <v>20</v>
      </c>
      <c r="E13" s="27">
        <v>1766202.56</v>
      </c>
      <c r="F13" s="12">
        <f t="shared" si="0"/>
        <v>88310.127999999997</v>
      </c>
      <c r="G13" s="23" t="s">
        <v>4</v>
      </c>
      <c r="H13" s="2"/>
    </row>
    <row r="14" spans="1:8" ht="39" x14ac:dyDescent="0.25">
      <c r="A14" s="2"/>
      <c r="B14" s="47" t="s">
        <v>153</v>
      </c>
      <c r="C14" s="41">
        <v>2016</v>
      </c>
      <c r="D14" s="28">
        <v>75</v>
      </c>
      <c r="E14" s="27">
        <v>4008361.89</v>
      </c>
      <c r="F14" s="12">
        <f t="shared" si="0"/>
        <v>53444.825199999999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600966.63</v>
      </c>
      <c r="F15" s="12">
        <f t="shared" si="0"/>
        <v>30048.3315</v>
      </c>
      <c r="G15" s="23" t="s">
        <v>4</v>
      </c>
      <c r="H15" s="2"/>
    </row>
    <row r="16" spans="1:8" x14ac:dyDescent="0.25">
      <c r="A16" s="2"/>
      <c r="B16" s="47" t="s">
        <v>154</v>
      </c>
      <c r="C16" s="41">
        <v>2016</v>
      </c>
      <c r="D16" s="28">
        <v>20</v>
      </c>
      <c r="E16" s="27">
        <v>131222.95000000001</v>
      </c>
      <c r="F16" s="12">
        <f t="shared" si="0"/>
        <v>6561.1475000000009</v>
      </c>
      <c r="G16" s="23" t="s">
        <v>4</v>
      </c>
      <c r="H16" s="2"/>
    </row>
    <row r="17" spans="1:8" x14ac:dyDescent="0.25">
      <c r="A17" s="2"/>
      <c r="B17" s="47" t="s">
        <v>150</v>
      </c>
      <c r="C17" s="41">
        <v>2016</v>
      </c>
      <c r="D17" s="28">
        <v>60</v>
      </c>
      <c r="E17" s="27">
        <v>645882.55000000005</v>
      </c>
      <c r="F17" s="12">
        <f t="shared" si="0"/>
        <v>10764.709166666667</v>
      </c>
      <c r="G17" s="23" t="s">
        <v>4</v>
      </c>
      <c r="H17" s="2"/>
    </row>
    <row r="18" spans="1:8" x14ac:dyDescent="0.25">
      <c r="A18" s="2"/>
      <c r="B18" s="47" t="s">
        <v>155</v>
      </c>
      <c r="C18" s="41">
        <v>2016</v>
      </c>
      <c r="D18" s="28">
        <v>5</v>
      </c>
      <c r="E18" s="27">
        <v>175839.85</v>
      </c>
      <c r="F18" s="12">
        <f t="shared" si="0"/>
        <v>35167.97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5</v>
      </c>
      <c r="E19" s="27">
        <v>124786.67</v>
      </c>
      <c r="F19" s="12">
        <f t="shared" si="0"/>
        <v>24957.333999999999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60</v>
      </c>
      <c r="E20" s="27">
        <v>213895.52</v>
      </c>
      <c r="F20" s="12">
        <f t="shared" si="0"/>
        <v>3564.9253333333331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20</v>
      </c>
      <c r="E21" s="27">
        <v>213535.77</v>
      </c>
      <c r="F21" s="12">
        <f t="shared" si="0"/>
        <v>10676.788499999999</v>
      </c>
      <c r="G21" s="23" t="s">
        <v>4</v>
      </c>
      <c r="H21" s="2"/>
    </row>
    <row r="22" spans="1:8" ht="26.25" x14ac:dyDescent="0.25">
      <c r="A22" s="2"/>
      <c r="B22" s="47" t="s">
        <v>158</v>
      </c>
      <c r="C22" s="41">
        <v>2016</v>
      </c>
      <c r="D22" s="28">
        <v>20</v>
      </c>
      <c r="E22" s="27">
        <v>88593.08</v>
      </c>
      <c r="F22" s="12">
        <f t="shared" si="0"/>
        <v>4429.6540000000005</v>
      </c>
      <c r="G22" s="23" t="s">
        <v>4</v>
      </c>
      <c r="H22" s="2"/>
    </row>
    <row r="23" spans="1:8" x14ac:dyDescent="0.25">
      <c r="A23" s="2"/>
      <c r="B23" s="47" t="s">
        <v>151</v>
      </c>
      <c r="C23" s="41">
        <v>2016</v>
      </c>
      <c r="D23" s="28">
        <v>20</v>
      </c>
      <c r="E23" s="27">
        <v>30829</v>
      </c>
      <c r="F23" s="12">
        <f t="shared" si="0"/>
        <v>1541.45</v>
      </c>
      <c r="G23" s="23" t="s">
        <v>4</v>
      </c>
      <c r="H23" s="2"/>
    </row>
    <row r="24" spans="1:8" x14ac:dyDescent="0.25">
      <c r="A24" s="2"/>
      <c r="B24" s="47" t="s">
        <v>151</v>
      </c>
      <c r="C24" s="41">
        <v>2016</v>
      </c>
      <c r="D24" s="28">
        <v>20</v>
      </c>
      <c r="E24" s="27">
        <v>34340</v>
      </c>
      <c r="F24" s="12">
        <f t="shared" si="0"/>
        <v>1717</v>
      </c>
      <c r="G24" s="23" t="s">
        <v>4</v>
      </c>
      <c r="H24" s="2"/>
    </row>
    <row r="25" spans="1:8" x14ac:dyDescent="0.25">
      <c r="A25" s="2"/>
      <c r="B25" s="47" t="s">
        <v>151</v>
      </c>
      <c r="C25" s="41">
        <v>2016</v>
      </c>
      <c r="D25" s="28">
        <v>20</v>
      </c>
      <c r="E25" s="27">
        <v>71701.899999999994</v>
      </c>
      <c r="F25" s="12">
        <f t="shared" si="0"/>
        <v>3585.0949999999998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5</v>
      </c>
      <c r="E26" s="27">
        <v>22848</v>
      </c>
      <c r="F26" s="12">
        <f t="shared" si="0"/>
        <v>4569.6000000000004</v>
      </c>
      <c r="G26" s="23" t="s">
        <v>4</v>
      </c>
      <c r="H26" s="2"/>
    </row>
    <row r="27" spans="1:8" x14ac:dyDescent="0.25">
      <c r="A27" s="2"/>
      <c r="B27" s="47" t="s">
        <v>151</v>
      </c>
      <c r="C27" s="41">
        <v>2016</v>
      </c>
      <c r="D27" s="28">
        <v>20</v>
      </c>
      <c r="E27" s="27">
        <v>36600</v>
      </c>
      <c r="F27" s="12">
        <f t="shared" si="0"/>
        <v>1830</v>
      </c>
      <c r="G27" s="23" t="s">
        <v>4</v>
      </c>
      <c r="H27" s="2"/>
    </row>
    <row r="28" spans="1:8" ht="26.25" x14ac:dyDescent="0.25">
      <c r="A28" s="2"/>
      <c r="B28" s="47" t="s">
        <v>159</v>
      </c>
      <c r="C28" s="41">
        <v>2016</v>
      </c>
      <c r="D28" s="28">
        <v>20</v>
      </c>
      <c r="E28" s="27">
        <v>43671</v>
      </c>
      <c r="F28" s="12">
        <f t="shared" si="0"/>
        <v>2183.5500000000002</v>
      </c>
      <c r="G28" s="23" t="s">
        <v>4</v>
      </c>
      <c r="H28" s="2"/>
    </row>
    <row r="29" spans="1:8" x14ac:dyDescent="0.25">
      <c r="A29" s="2"/>
      <c r="B29" s="47" t="s">
        <v>151</v>
      </c>
      <c r="C29" s="41">
        <v>2016</v>
      </c>
      <c r="D29" s="28">
        <v>20</v>
      </c>
      <c r="E29" s="27">
        <v>50625</v>
      </c>
      <c r="F29" s="12">
        <f t="shared" si="0"/>
        <v>2531.25</v>
      </c>
      <c r="G29" s="23" t="s">
        <v>4</v>
      </c>
      <c r="H29" s="2"/>
    </row>
    <row r="30" spans="1:8" x14ac:dyDescent="0.25">
      <c r="A30" s="2"/>
      <c r="B30" s="47" t="s">
        <v>151</v>
      </c>
      <c r="C30" s="41">
        <v>2016</v>
      </c>
      <c r="D30" s="28">
        <v>20</v>
      </c>
      <c r="E30" s="27">
        <v>30545</v>
      </c>
      <c r="F30" s="12">
        <f t="shared" si="0"/>
        <v>1527.25</v>
      </c>
      <c r="G30" s="23" t="s">
        <v>4</v>
      </c>
      <c r="H30" s="2"/>
    </row>
    <row r="31" spans="1:8" x14ac:dyDescent="0.25">
      <c r="A31" s="2"/>
      <c r="B31" s="47" t="s">
        <v>151</v>
      </c>
      <c r="C31" s="41">
        <v>2016</v>
      </c>
      <c r="D31" s="28">
        <v>20</v>
      </c>
      <c r="E31" s="27">
        <v>93958.2</v>
      </c>
      <c r="F31" s="12">
        <f t="shared" si="0"/>
        <v>4697.91</v>
      </c>
      <c r="G31" s="23" t="s">
        <v>4</v>
      </c>
      <c r="H31" s="2"/>
    </row>
    <row r="32" spans="1:8" x14ac:dyDescent="0.25">
      <c r="A32" s="2"/>
      <c r="B32" s="47" t="s">
        <v>151</v>
      </c>
      <c r="C32" s="41">
        <v>2016</v>
      </c>
      <c r="D32" s="28">
        <v>20</v>
      </c>
      <c r="E32" s="27">
        <v>33576</v>
      </c>
      <c r="F32" s="12">
        <f t="shared" si="0"/>
        <v>1678.8</v>
      </c>
      <c r="G32" s="23" t="s">
        <v>4</v>
      </c>
      <c r="H32" s="2"/>
    </row>
    <row r="33" spans="1:8" x14ac:dyDescent="0.25">
      <c r="A33" s="2"/>
      <c r="B33" s="47" t="s">
        <v>151</v>
      </c>
      <c r="C33" s="41">
        <v>2016</v>
      </c>
      <c r="D33" s="28">
        <v>20</v>
      </c>
      <c r="E33" s="27">
        <v>15888.7</v>
      </c>
      <c r="F33" s="12">
        <f t="shared" si="0"/>
        <v>794.43500000000006</v>
      </c>
      <c r="G33" s="23" t="s">
        <v>4</v>
      </c>
      <c r="H33" s="2"/>
    </row>
    <row r="34" spans="1:8" x14ac:dyDescent="0.25">
      <c r="A34" s="2"/>
      <c r="B34" s="47" t="s">
        <v>160</v>
      </c>
      <c r="C34" s="41">
        <v>2016</v>
      </c>
      <c r="D34" s="28">
        <v>10</v>
      </c>
      <c r="E34" s="27">
        <v>63810.25</v>
      </c>
      <c r="F34" s="12">
        <f t="shared" si="0"/>
        <v>6381.0249999999996</v>
      </c>
      <c r="G34" s="23" t="s">
        <v>4</v>
      </c>
      <c r="H34" s="2"/>
    </row>
    <row r="35" spans="1:8" x14ac:dyDescent="0.25">
      <c r="A35" s="2"/>
      <c r="B35" s="47" t="s">
        <v>151</v>
      </c>
      <c r="C35" s="41">
        <v>2016</v>
      </c>
      <c r="D35" s="28">
        <v>20</v>
      </c>
      <c r="E35" s="27">
        <v>36600</v>
      </c>
      <c r="F35" s="12">
        <f t="shared" si="0"/>
        <v>1830</v>
      </c>
      <c r="G35" s="23" t="s">
        <v>4</v>
      </c>
      <c r="H35" s="2"/>
    </row>
    <row r="36" spans="1:8" x14ac:dyDescent="0.25">
      <c r="A36" s="2"/>
      <c r="B36" s="47" t="s">
        <v>161</v>
      </c>
      <c r="C36" s="41">
        <v>2016</v>
      </c>
      <c r="D36" s="28">
        <v>20</v>
      </c>
      <c r="E36" s="27">
        <v>44575</v>
      </c>
      <c r="F36" s="12">
        <f t="shared" si="0"/>
        <v>2228.75</v>
      </c>
      <c r="G36" s="23" t="s">
        <v>4</v>
      </c>
      <c r="H36" s="2"/>
    </row>
    <row r="37" spans="1:8" x14ac:dyDescent="0.25">
      <c r="A37" s="2"/>
      <c r="B37" s="47" t="s">
        <v>162</v>
      </c>
      <c r="C37" s="41">
        <v>2016</v>
      </c>
      <c r="D37" s="28">
        <v>20</v>
      </c>
      <c r="E37" s="27">
        <v>15017</v>
      </c>
      <c r="F37" s="12">
        <f t="shared" si="0"/>
        <v>750.85</v>
      </c>
      <c r="G37" s="23" t="s">
        <v>4</v>
      </c>
      <c r="H37" s="2"/>
    </row>
    <row r="38" spans="1:8" x14ac:dyDescent="0.25">
      <c r="A38" s="2"/>
      <c r="B38" s="47" t="s">
        <v>163</v>
      </c>
      <c r="C38" s="41">
        <v>2016</v>
      </c>
      <c r="D38" s="28">
        <v>20</v>
      </c>
      <c r="E38" s="27">
        <v>38695</v>
      </c>
      <c r="F38" s="12">
        <f t="shared" si="0"/>
        <v>1934.75</v>
      </c>
      <c r="G38" s="23" t="s">
        <v>4</v>
      </c>
      <c r="H38" s="2"/>
    </row>
    <row r="39" spans="1:8" x14ac:dyDescent="0.25">
      <c r="A39" s="2"/>
      <c r="B39" s="47" t="s">
        <v>151</v>
      </c>
      <c r="C39" s="41">
        <v>2016</v>
      </c>
      <c r="D39" s="28">
        <v>20</v>
      </c>
      <c r="E39" s="27">
        <v>29347.84</v>
      </c>
      <c r="F39" s="12">
        <f t="shared" si="0"/>
        <v>1467.3920000000001</v>
      </c>
      <c r="G39" s="23" t="s">
        <v>4</v>
      </c>
      <c r="H39" s="2"/>
    </row>
    <row r="40" spans="1:8" x14ac:dyDescent="0.25">
      <c r="A40" s="2"/>
      <c r="B40" s="85" t="s">
        <v>76</v>
      </c>
      <c r="C40" s="86"/>
      <c r="D40" s="86"/>
      <c r="E40" s="87"/>
      <c r="F40" s="21">
        <f>SUM(F10:F39)</f>
        <v>358044.69403333316</v>
      </c>
      <c r="G40" s="22" t="s">
        <v>4</v>
      </c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</sheetData>
  <sheetProtection password="DFE9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2017-10-13T13:07:23Z</dcterms:modified>
</cp:coreProperties>
</file>