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3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<sst xmlns="http://schemas.openxmlformats.org/spreadsheetml/2006/main" count="376" uniqueCount="186">
  <si>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</si>
  <si>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</si>
  <si>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</si>
  <si>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</si>
  <si>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</si>
  <si>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</si>
  <si>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</si>
  <si>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</si>
  <si>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</si>
  <si>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</si>
  <si>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</si>
  <si>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</si>
  <si>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</si>
  <si>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</si>
  <si>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</si>
  <si>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</si>
  <si>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</si>
  <si>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</si>
  <si>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</si>
  <si>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</si>
  <si>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</si>
  <si>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</si>
  <si>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</si>
  <si>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</si>
  <si>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</si>
  <si>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</si>
  <si>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</si>
  <si>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</si>
  <si>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</si>
  <si>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</si>
  <si>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</si>
  <si>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</si>
  <si>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</si>
  <si>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</si>
  <si>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</si>
  <si>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</si>
  <si>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</si>
  <si>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</si>
  <si>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</si>
  <si>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</si>
  <si>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</si>
  <si>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</si>
  <si>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</si>
  <si>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</si>
  <si>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</si>
  <si>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</si>
  <si>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</si>
  <si>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</si>
  <si>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</si>
  <si>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</si>
  <si>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</si>
  <si>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</si>
  <si>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</si>
  <si>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</si>
  <si>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</si>
  <si>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</si>
  <si>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</si>
  <si>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</si>
  <si>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</si>
  <si>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</si>
  <si>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</si>
  <si>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</si>
  <si>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</si>
  <si>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</si>
  <si>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</si>
  <si>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</si>
  <si>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</si>
  <si>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</si>
  <si>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</si>
  <si>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</si>
  <si>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</si>
  <si>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</si>
  <si>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</si>
  <si>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</si>
  <si>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</si>
  <si>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</si>
  <si>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</si>
  <si>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</si>
  <si>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</si>
  <si>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</si>
  <si>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</si>
  <si>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</si>
  <si>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</si>
  <si>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</si>
  <si>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</si>
  <si>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</si>
  <si>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</si>
  <si>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</si>
  <si>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</si>
  <si>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</si>
  <si>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</si>
  <si>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</si>
  <si>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</si>
  <si>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</si>
  <si>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</si>
  <si>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</si>
  <si>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</si>
  <si>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</si>
  <si>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</si>
  <si>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</si>
  <si>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</si>
  <si>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</si>
  <si>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</si>
  <si>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</si>
  <si>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</si>
  <si>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</si>
  <si>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</si>
  <si>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</si>
  <si>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</si>
  <si>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</si>
  <si>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</si>
  <si>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</si>
  <si>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</si>
  <si>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</si>
  <si>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</si>
  <si>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</si>
  <si>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</si>
  <si>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</si>
  <si>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</si>
  <si>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</si>
  <si>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</si>
  <si>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</si>
  <si>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</si>
  <si>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</si>
  <si>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</si>
  <si>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</si>
  <si>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</si>
  <si>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</si>
  <si>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</si>
  <si>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</si>
  <si>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</si>
  <si>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</si>
  <si>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</si>
  <si>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</si>
  <si>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</si>
  <si>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</si>
  <si>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</si>
  <si>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</si>
  <si>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</si>
  <si>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</si>
  <si>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</si>
  <si>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</si>
  <si>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</si>
  <si>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</si>
  <si>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</si>
  <si>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</si>
  <si>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Rådnetanke, slam, Mek/EL</t>
  </si>
  <si>
    <t>Stik</t>
  </si>
  <si>
    <t>Brønde</t>
  </si>
  <si>
    <t>Beluftningstanke, Konstruktioner</t>
  </si>
  <si>
    <t>Ø 200 mm &lt; Ledningsnet ≤ Ø 500 mm</t>
  </si>
  <si>
    <t>Indløb med riste, Mek/EL</t>
  </si>
  <si>
    <t>Ledningsnet ≤ Ø 200 mm</t>
  </si>
  <si>
    <t>Beluftningstanke, Mek/EL</t>
  </si>
  <si>
    <t>Indløb med riste, SRO</t>
  </si>
  <si>
    <t>Forafvanding, slam, Konstruktion</t>
  </si>
  <si>
    <t>Forklaring, Konstruktioner</t>
  </si>
  <si>
    <t>Køretøjer, små lastvogne (&lt; 3.500 kg.)</t>
  </si>
  <si>
    <t>Pumpeinstallation Miljøklasse A (100-300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</si>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</sst>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175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3296030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2576000</v>
      </c>
      <c r="H10" s="23" t="s">
        <v>4</v>
      </c>
      <c r="I10" s="2"/>
    </row>
    <row r="11" spans="1:9" x14ac:dyDescent="0.25">
      <c r="A11" s="2"/>
      <c r="B11" s="91" t="s">
        <v>176</v>
      </c>
      <c r="C11" s="92"/>
      <c r="D11" s="92"/>
      <c r="E11" s="92"/>
      <c r="F11" s="93"/>
      <c r="G11" s="21">
        <f>G9-G10</f>
        <v>720030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177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8046021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8917000</v>
      </c>
      <c r="H16" s="23" t="s">
        <v>4</v>
      </c>
      <c r="I16" s="2"/>
    </row>
    <row r="17" spans="1:9" x14ac:dyDescent="0.25">
      <c r="A17" s="2"/>
      <c r="B17" s="91" t="s">
        <v>177</v>
      </c>
      <c r="C17" s="92"/>
      <c r="D17" s="92"/>
      <c r="E17" s="92"/>
      <c r="F17" s="93"/>
      <c r="G17" s="21">
        <f>G15-G16</f>
        <v>-870979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178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227869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150000</v>
      </c>
      <c r="H22" s="23" t="s">
        <v>4</v>
      </c>
      <c r="I22" s="2"/>
    </row>
    <row r="23" spans="1:9" x14ac:dyDescent="0.25">
      <c r="A23" s="2"/>
      <c r="B23" s="91" t="s">
        <v>178</v>
      </c>
      <c r="C23" s="92"/>
      <c r="D23" s="92"/>
      <c r="E23" s="92"/>
      <c r="F23" s="93"/>
      <c r="G23" s="21">
        <f>G21-G22</f>
        <v>77869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179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220804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157230</v>
      </c>
      <c r="H28" s="23" t="s">
        <v>4</v>
      </c>
      <c r="I28" s="2"/>
    </row>
    <row r="29" spans="1:9" ht="15" customHeight="1" x14ac:dyDescent="0.25">
      <c r="A29" s="2"/>
      <c r="B29" s="101" t="s">
        <v>179</v>
      </c>
      <c r="C29" s="102"/>
      <c r="D29" s="102"/>
      <c r="E29" s="102"/>
      <c r="F29" s="103"/>
      <c r="G29" s="21">
        <f>G27-G28</f>
        <v>63574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2016'!F31</f>
        <v>2026805.2733333332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1700000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326805.2733333332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109733901.22224128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49300808.097306415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9823466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-1033237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3689000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61780037.097306415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1647640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509472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2157112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-12813527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-51123622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-63937149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9.7306415438652039E-2</v>
      </c>
      <c r="F28" s="38" t="s">
        <v>4</v>
      </c>
      <c r="G28" s="1">
        <f>IF(E28&lt;0,0,-E28)</f>
        <v>-9.7306415438652039E-2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3661687</v>
      </c>
      <c r="F30" s="38" t="s">
        <v>4</v>
      </c>
      <c r="G30" s="18">
        <f>-$E$30</f>
        <v>-3661687</v>
      </c>
      <c r="H30" s="38" t="s">
        <v>4</v>
      </c>
      <c r="I30" s="2"/>
    </row>
    <row r="31" spans="1:9" x14ac:dyDescent="0.25">
      <c r="A31" s="2"/>
      <c r="B31" s="115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88960284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4155970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93116254</v>
      </c>
      <c r="F35" s="38" t="s">
        <v>4</v>
      </c>
      <c r="G35" s="18">
        <f>-E35</f>
        <v>-93116254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12955960.124934867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173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185</v>
      </c>
      <c r="C16" s="86"/>
      <c r="D16" s="86"/>
      <c r="E16" s="87"/>
      <c r="F16" s="114" t="s">
        <v>169</v>
      </c>
      <c r="G16" s="114"/>
      <c r="H16" s="2"/>
    </row>
    <row r="17" spans="1:8" x14ac:dyDescent="0.25">
      <c r="A17" s="2"/>
      <c r="B17" s="95" t="s">
        <v>181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170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171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180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112447293.36973697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2679270.1147258799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omk.'!G20</f>
        <v>1143815.931478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183</v>
      </c>
      <c r="C12" s="49"/>
      <c r="D12" s="50"/>
      <c r="E12" s="12">
        <f>'Fane 5. Individuelt eff.krav'!G10</f>
        <v>-2571599.3561696094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168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1942841.4240382938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2181447.2263414245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2029935.1083855066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174</v>
      </c>
      <c r="C22" s="97"/>
      <c r="D22" s="98"/>
      <c r="E22" s="18">
        <f>SUM(E9,E11:E17,E19)-SUM(E20:E21)</f>
        <v>108750969.03435671</v>
      </c>
      <c r="F22" s="19" t="s">
        <v>4</v>
      </c>
      <c r="G22" s="18">
        <f>E22</f>
        <v>108750969.03435671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720030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-870979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77869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63574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326805.2733333332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317299.2733333332</v>
      </c>
      <c r="F31" s="19" t="s">
        <v>4</v>
      </c>
      <c r="G31" s="18">
        <f>E31</f>
        <v>317299.2733333332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12955960.124934867</v>
      </c>
      <c r="F33" s="19" t="s">
        <v>4</v>
      </c>
      <c r="G33" s="18">
        <f>E33</f>
        <v>12955960.124934867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122024228.43262491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108750969.03435671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3889990.0520124477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1903141.9581012425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2133920.9222907061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2027320.8103199142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174</v>
      </c>
      <c r="C14" s="97"/>
      <c r="D14" s="98"/>
      <c r="E14" s="18">
        <f>$E$9+$E$11-$E$12-$E$13</f>
        <v>106492869.25984733</v>
      </c>
      <c r="F14" s="19" t="s">
        <v>4</v>
      </c>
      <c r="G14" s="18">
        <f>E14</f>
        <v>106492869.25984733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106492869.25984733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33843674.729208961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75924348.525802135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2679270.1147258799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112447293.36973697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159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160</v>
      </c>
      <c r="C11" s="106"/>
      <c r="D11" s="106"/>
      <c r="E11" s="56">
        <v>385215.59700000001</v>
      </c>
      <c r="F11" s="23" t="s">
        <v>4</v>
      </c>
      <c r="G11" s="27">
        <v>416579</v>
      </c>
      <c r="H11" s="23" t="s">
        <v>4</v>
      </c>
      <c r="I11" s="2"/>
    </row>
    <row r="12" spans="1:9" x14ac:dyDescent="0.25">
      <c r="A12" s="2"/>
      <c r="B12" s="105" t="s">
        <v>161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162</v>
      </c>
      <c r="C13" s="106"/>
      <c r="D13" s="106"/>
      <c r="E13" s="56">
        <v>32399.4126</v>
      </c>
      <c r="F13" s="23" t="s">
        <v>4</v>
      </c>
      <c r="G13" s="27">
        <v>63237</v>
      </c>
      <c r="H13" s="23" t="s">
        <v>4</v>
      </c>
      <c r="I13" s="2"/>
    </row>
    <row r="14" spans="1:9" x14ac:dyDescent="0.25">
      <c r="A14" s="2"/>
      <c r="B14" s="105" t="s">
        <v>163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164</v>
      </c>
      <c r="C15" s="106"/>
      <c r="D15" s="106"/>
      <c r="E15" s="56">
        <v>2071422.5688</v>
      </c>
      <c r="F15" s="23" t="s">
        <v>4</v>
      </c>
      <c r="G15" s="27">
        <v>2624214</v>
      </c>
      <c r="H15" s="23" t="s">
        <v>4</v>
      </c>
      <c r="I15" s="2"/>
    </row>
    <row r="16" spans="1:9" x14ac:dyDescent="0.25">
      <c r="A16" s="2"/>
      <c r="B16" s="105" t="s">
        <v>165</v>
      </c>
      <c r="C16" s="106"/>
      <c r="D16" s="106"/>
      <c r="E16" s="56">
        <v>0</v>
      </c>
      <c r="F16" s="23" t="s">
        <v>4</v>
      </c>
      <c r="G16" s="27">
        <v>444980</v>
      </c>
      <c r="H16" s="23" t="s">
        <v>4</v>
      </c>
      <c r="I16" s="2"/>
    </row>
    <row r="17" spans="1:9" x14ac:dyDescent="0.25">
      <c r="A17" s="2"/>
      <c r="B17" s="105" t="s">
        <v>166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9.25" customHeight="1" x14ac:dyDescent="0.25">
      <c r="A18" s="2"/>
      <c r="B18" s="107" t="s">
        <v>167</v>
      </c>
      <c r="C18" s="107"/>
      <c r="D18" s="107"/>
      <c r="E18" s="56">
        <v>156633</v>
      </c>
      <c r="F18" s="23" t="s">
        <v>4</v>
      </c>
      <c r="G18" s="27">
        <v>220804</v>
      </c>
      <c r="H18" s="23" t="s">
        <v>4</v>
      </c>
      <c r="I18" s="2"/>
    </row>
    <row r="19" spans="1:9" x14ac:dyDescent="0.25">
      <c r="A19" s="2"/>
      <c r="B19" s="91" t="s">
        <v>134</v>
      </c>
      <c r="C19" s="92"/>
      <c r="D19" s="92"/>
      <c r="E19" s="92"/>
      <c r="F19" s="93"/>
      <c r="G19" s="21">
        <f>SUM(G10:G18)-SUM(E10:E18)</f>
        <v>1124143.4216</v>
      </c>
      <c r="H19" s="22" t="s">
        <v>4</v>
      </c>
      <c r="I19" s="2"/>
    </row>
    <row r="20" spans="1:9" x14ac:dyDescent="0.25">
      <c r="A20" s="2"/>
      <c r="B20" s="91" t="s">
        <v>135</v>
      </c>
      <c r="C20" s="92"/>
      <c r="D20" s="92"/>
      <c r="E20" s="92"/>
      <c r="F20" s="93"/>
      <c r="G20" s="21">
        <f>G19*(1+'Fane 2.1. Økonomisk ramme 2018'!E18/100)</f>
        <v>1143815.931478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109768023.2550111</v>
      </c>
      <c r="H9" s="23" t="s">
        <v>4</v>
      </c>
      <c r="I9" s="2"/>
    </row>
    <row r="10" spans="1:9" x14ac:dyDescent="0.25">
      <c r="A10" s="2"/>
      <c r="B10" s="51" t="s">
        <v>183</v>
      </c>
      <c r="C10" s="49"/>
      <c r="D10" s="49"/>
      <c r="E10" s="49"/>
      <c r="F10" s="50"/>
      <c r="G10" s="12">
        <v>-2571599.3561696094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2181447.2263414245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33843674.729208961</v>
      </c>
      <c r="H9" s="23" t="s">
        <v>4</v>
      </c>
      <c r="I9" s="2"/>
    </row>
    <row r="10" spans="1:9" x14ac:dyDescent="0.25">
      <c r="A10" s="2"/>
      <c r="B10" s="52" t="s">
        <v>182</v>
      </c>
      <c r="C10" s="53"/>
      <c r="D10" s="53"/>
      <c r="E10" s="53"/>
      <c r="F10" s="54"/>
      <c r="G10" s="12">
        <v>-676873.49458417925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674944.40512461436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75924348.525802135</v>
      </c>
      <c r="H13" s="23" t="s">
        <v>4</v>
      </c>
      <c r="I13" s="2"/>
    </row>
    <row r="14" spans="1:9" x14ac:dyDescent="0.25">
      <c r="A14" s="2"/>
      <c r="B14" s="51" t="s">
        <v>184</v>
      </c>
      <c r="C14" s="49"/>
      <c r="D14" s="49"/>
      <c r="E14" s="49"/>
      <c r="F14" s="50"/>
      <c r="G14" s="12">
        <v>-687840.34212982701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1354990.7032608923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2029935.1083855066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2895087.5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2895087.5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0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4503816</v>
      </c>
      <c r="F10" s="12">
        <f>E10/D10</f>
        <v>225190.8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410453</v>
      </c>
      <c r="F11" s="12">
        <f t="shared" ref="F11:F30" si="0">E11/D11</f>
        <v>5472.7066666666669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335364</v>
      </c>
      <c r="F12" s="12">
        <f t="shared" si="0"/>
        <v>4471.5200000000004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60</v>
      </c>
      <c r="E13" s="27">
        <v>19843766</v>
      </c>
      <c r="F13" s="12">
        <f t="shared" si="0"/>
        <v>330729.43333333335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80034726</v>
      </c>
      <c r="F14" s="12">
        <f t="shared" si="0"/>
        <v>1067129.68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382010</v>
      </c>
      <c r="F15" s="12">
        <f t="shared" si="0"/>
        <v>19100.5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497888</v>
      </c>
      <c r="F16" s="12">
        <f t="shared" si="0"/>
        <v>6638.5066666666671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82101</v>
      </c>
      <c r="F17" s="12">
        <f t="shared" si="0"/>
        <v>1094.68</v>
      </c>
      <c r="G17" s="23" t="s">
        <v>4</v>
      </c>
      <c r="H17" s="2"/>
    </row>
    <row r="18" spans="1:8" x14ac:dyDescent="0.25">
      <c r="A18" s="2"/>
      <c r="B18" s="47" t="s">
        <v>152</v>
      </c>
      <c r="C18" s="41">
        <v>2016</v>
      </c>
      <c r="D18" s="28">
        <v>75</v>
      </c>
      <c r="E18" s="27">
        <v>164079</v>
      </c>
      <c r="F18" s="12">
        <f t="shared" si="0"/>
        <v>2187.7199999999998</v>
      </c>
      <c r="G18" s="23" t="s">
        <v>4</v>
      </c>
      <c r="H18" s="2"/>
    </row>
    <row r="19" spans="1:8" x14ac:dyDescent="0.25">
      <c r="A19" s="2"/>
      <c r="B19" s="47" t="s">
        <v>152</v>
      </c>
      <c r="C19" s="41">
        <v>2016</v>
      </c>
      <c r="D19" s="28">
        <v>75</v>
      </c>
      <c r="E19" s="27">
        <v>2541399</v>
      </c>
      <c r="F19" s="12">
        <f t="shared" si="0"/>
        <v>33885.32</v>
      </c>
      <c r="G19" s="23" t="s">
        <v>4</v>
      </c>
      <c r="H19" s="2"/>
    </row>
    <row r="20" spans="1:8" x14ac:dyDescent="0.25">
      <c r="A20" s="2"/>
      <c r="B20" s="47" t="s">
        <v>152</v>
      </c>
      <c r="C20" s="41">
        <v>2016</v>
      </c>
      <c r="D20" s="28">
        <v>75</v>
      </c>
      <c r="E20" s="27">
        <v>6535322</v>
      </c>
      <c r="F20" s="12">
        <f t="shared" si="0"/>
        <v>87137.626666666663</v>
      </c>
      <c r="G20" s="23" t="s">
        <v>4</v>
      </c>
      <c r="H20" s="2"/>
    </row>
    <row r="21" spans="1:8" x14ac:dyDescent="0.25">
      <c r="A21" s="2"/>
      <c r="B21" s="47" t="s">
        <v>153</v>
      </c>
      <c r="C21" s="41">
        <v>2016</v>
      </c>
      <c r="D21" s="28">
        <v>20</v>
      </c>
      <c r="E21" s="27">
        <v>510320</v>
      </c>
      <c r="F21" s="12">
        <f t="shared" si="0"/>
        <v>25516</v>
      </c>
      <c r="G21" s="23" t="s">
        <v>4</v>
      </c>
      <c r="H21" s="2"/>
    </row>
    <row r="22" spans="1:8" x14ac:dyDescent="0.25">
      <c r="A22" s="2"/>
      <c r="B22" s="47" t="s">
        <v>152</v>
      </c>
      <c r="C22" s="41">
        <v>2016</v>
      </c>
      <c r="D22" s="28">
        <v>75</v>
      </c>
      <c r="E22" s="27">
        <v>371026</v>
      </c>
      <c r="F22" s="12">
        <f t="shared" si="0"/>
        <v>4947.0133333333333</v>
      </c>
      <c r="G22" s="23" t="s">
        <v>4</v>
      </c>
      <c r="H22" s="2"/>
    </row>
    <row r="23" spans="1:8" x14ac:dyDescent="0.25">
      <c r="A23" s="2"/>
      <c r="B23" s="47" t="s">
        <v>154</v>
      </c>
      <c r="C23" s="41">
        <v>2016</v>
      </c>
      <c r="D23" s="28">
        <v>10</v>
      </c>
      <c r="E23" s="27">
        <v>14025</v>
      </c>
      <c r="F23" s="12">
        <f t="shared" si="0"/>
        <v>1402.5</v>
      </c>
      <c r="G23" s="23" t="s">
        <v>4</v>
      </c>
      <c r="H23" s="2"/>
    </row>
    <row r="24" spans="1:8" x14ac:dyDescent="0.25">
      <c r="A24" s="2"/>
      <c r="B24" s="47" t="s">
        <v>154</v>
      </c>
      <c r="C24" s="41">
        <v>2016</v>
      </c>
      <c r="D24" s="28">
        <v>10</v>
      </c>
      <c r="E24" s="27">
        <v>11580</v>
      </c>
      <c r="F24" s="12">
        <f t="shared" si="0"/>
        <v>1158</v>
      </c>
      <c r="G24" s="23" t="s">
        <v>4</v>
      </c>
      <c r="H24" s="2"/>
    </row>
    <row r="25" spans="1:8" x14ac:dyDescent="0.25">
      <c r="A25" s="2"/>
      <c r="B25" s="47" t="s">
        <v>154</v>
      </c>
      <c r="C25" s="41">
        <v>2016</v>
      </c>
      <c r="D25" s="28">
        <v>10</v>
      </c>
      <c r="E25" s="27">
        <v>23789</v>
      </c>
      <c r="F25" s="12">
        <f t="shared" si="0"/>
        <v>2378.9</v>
      </c>
      <c r="G25" s="23" t="s">
        <v>4</v>
      </c>
      <c r="H25" s="2"/>
    </row>
    <row r="26" spans="1:8" x14ac:dyDescent="0.25">
      <c r="A26" s="2"/>
      <c r="B26" s="47" t="s">
        <v>155</v>
      </c>
      <c r="C26" s="41">
        <v>2016</v>
      </c>
      <c r="D26" s="28">
        <v>60</v>
      </c>
      <c r="E26" s="27">
        <v>182701</v>
      </c>
      <c r="F26" s="12">
        <f t="shared" si="0"/>
        <v>3045.0166666666669</v>
      </c>
      <c r="G26" s="23" t="s">
        <v>4</v>
      </c>
      <c r="H26" s="2"/>
    </row>
    <row r="27" spans="1:8" x14ac:dyDescent="0.25">
      <c r="A27" s="2"/>
      <c r="B27" s="47" t="s">
        <v>156</v>
      </c>
      <c r="C27" s="41">
        <v>2016</v>
      </c>
      <c r="D27" s="28">
        <v>60</v>
      </c>
      <c r="E27" s="27">
        <v>1134813</v>
      </c>
      <c r="F27" s="12">
        <f t="shared" si="0"/>
        <v>18913.55</v>
      </c>
      <c r="G27" s="23" t="s">
        <v>4</v>
      </c>
      <c r="H27" s="2"/>
    </row>
    <row r="28" spans="1:8" x14ac:dyDescent="0.25">
      <c r="A28" s="2"/>
      <c r="B28" s="47" t="s">
        <v>157</v>
      </c>
      <c r="C28" s="41">
        <v>2016</v>
      </c>
      <c r="D28" s="28">
        <v>5</v>
      </c>
      <c r="E28" s="27">
        <v>432649</v>
      </c>
      <c r="F28" s="12">
        <f t="shared" si="0"/>
        <v>86529.8</v>
      </c>
      <c r="G28" s="23" t="s">
        <v>4</v>
      </c>
      <c r="H28" s="2"/>
    </row>
    <row r="29" spans="1:8" ht="26.25" x14ac:dyDescent="0.25">
      <c r="A29" s="2"/>
      <c r="B29" s="47" t="s">
        <v>158</v>
      </c>
      <c r="C29" s="41">
        <v>2016</v>
      </c>
      <c r="D29" s="28">
        <v>20</v>
      </c>
      <c r="E29" s="27">
        <v>1936283</v>
      </c>
      <c r="F29" s="12">
        <f t="shared" si="0"/>
        <v>96814.15</v>
      </c>
      <c r="G29" s="23" t="s">
        <v>4</v>
      </c>
      <c r="H29" s="2"/>
    </row>
    <row r="30" spans="1:8" x14ac:dyDescent="0.25">
      <c r="A30" s="2"/>
      <c r="B30" s="47" t="s">
        <v>156</v>
      </c>
      <c r="C30" s="41">
        <v>2016</v>
      </c>
      <c r="D30" s="28">
        <v>60</v>
      </c>
      <c r="E30" s="27">
        <v>183711</v>
      </c>
      <c r="F30" s="12">
        <f t="shared" si="0"/>
        <v>3061.85</v>
      </c>
      <c r="G30" s="23" t="s">
        <v>4</v>
      </c>
      <c r="H30" s="2"/>
    </row>
    <row r="31" spans="1:8" x14ac:dyDescent="0.25">
      <c r="A31" s="2"/>
      <c r="B31" s="91" t="s">
        <v>76</v>
      </c>
      <c r="C31" s="92"/>
      <c r="D31" s="92"/>
      <c r="E31" s="93"/>
      <c r="F31" s="21">
        <f>SUM(F10:F30)</f>
        <v>2026805.2733333332</v>
      </c>
      <c r="G31" s="22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2017-10-13T11:58:04Z</dcterms:modified>
</cp:coreProperties>
</file>