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5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<sst xmlns="http://schemas.openxmlformats.org/spreadsheetml/2006/main" count="363" uniqueCount="187">
  <si>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</si>
  <si>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</si>
  <si>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</si>
  <si>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</si>
  <si>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</si>
  <si>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</si>
  <si>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</si>
  <si>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</si>
  <si>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</si>
  <si>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</si>
  <si>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</si>
  <si>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</si>
  <si>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</si>
  <si>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</si>
  <si>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</si>
  <si>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</si>
  <si>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</si>
  <si>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</si>
  <si>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</si>
  <si>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</si>
  <si>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</si>
  <si>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</si>
  <si>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</si>
  <si>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</si>
  <si>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</si>
  <si>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</si>
  <si>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</si>
  <si>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</si>
  <si>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</si>
  <si>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</si>
  <si>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</si>
  <si>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</si>
  <si>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</si>
  <si>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</si>
  <si>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</si>
  <si>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</si>
  <si>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</si>
  <si>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</si>
  <si>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</si>
  <si>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</si>
  <si>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</si>
  <si>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</si>
  <si>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</si>
  <si>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</si>
  <si>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</si>
  <si>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</si>
  <si>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</si>
  <si>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</si>
  <si>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</si>
  <si>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</si>
  <si>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</si>
  <si>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</si>
  <si>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</si>
  <si>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</si>
  <si>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</si>
  <si>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</si>
  <si>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</si>
  <si>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</si>
  <si>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</si>
  <si>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</si>
  <si>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</si>
  <si>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</si>
  <si>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</si>
  <si>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</si>
  <si>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</si>
  <si>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</si>
  <si>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</si>
  <si>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</si>
  <si>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</si>
  <si>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</si>
  <si>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</si>
  <si>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</si>
  <si>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</si>
  <si>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</si>
  <si>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</si>
  <si>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</si>
  <si>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</si>
  <si>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</si>
  <si>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</si>
  <si>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</si>
  <si>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</si>
  <si>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</si>
  <si>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</si>
  <si>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</si>
  <si>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</si>
  <si>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</si>
  <si>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</si>
  <si>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</si>
  <si>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</si>
  <si>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</si>
  <si>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</si>
  <si>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</si>
  <si>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</si>
  <si>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</si>
  <si>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</si>
  <si>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</si>
  <si>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</si>
  <si>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</si>
  <si>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</si>
  <si>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</si>
  <si>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</si>
  <si>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</si>
  <si>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</si>
  <si>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</si>
  <si>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</si>
  <si>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</si>
  <si>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</si>
  <si>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</si>
  <si>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</si>
  <si>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</si>
  <si>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</si>
  <si>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</si>
  <si>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</si>
  <si>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</si>
  <si>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</si>
  <si>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</si>
  <si>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</si>
  <si>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</si>
  <si>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</si>
  <si>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</si>
  <si>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</si>
  <si>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</si>
  <si>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</si>
  <si>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</si>
  <si>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</si>
  <si>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</si>
  <si>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</si>
  <si>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</si>
  <si>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</si>
  <si>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</si>
  <si>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</si>
  <si>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</si>
  <si>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</si>
  <si>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</si>
  <si>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</si>
  <si>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</si>
  <si>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</si>
  <si>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</si>
  <si>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</si>
  <si>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</si>
  <si>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</si>
  <si>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</si>
  <si>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</si>
  <si>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</si>
  <si>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</si>
  <si>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</si>
  <si>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</si>
  <si>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Jordbassin Klasse B</t>
  </si>
  <si>
    <t>Stik</t>
  </si>
  <si>
    <t>Køretøjer, personbil</t>
  </si>
  <si>
    <t>Arbejdsplads</t>
  </si>
  <si>
    <t>Pumpestationer i brønde (&lt; 6,25 m2), Mek/EL</t>
  </si>
  <si>
    <t>Indløb-/udløbsarrangement</t>
  </si>
  <si>
    <t>Strømpeforing Ø 200 mm &lt; Ledningsnet ≤ Ø 500 mm</t>
  </si>
  <si>
    <t>Pumpestationer i brønde (&lt; 6,25 m2), SRO</t>
  </si>
  <si>
    <t>Pumpestationer i brønde (&lt; 6,25 m2), Konstruktioner</t>
  </si>
  <si>
    <t>Forklaring, Mek/EL</t>
  </si>
  <si>
    <t>Forklaring, Konstruktioner</t>
  </si>
  <si>
    <t>Efterklaringstanke, Mek/El</t>
  </si>
  <si>
    <t>Efterklaringstanke, Konstruktioner</t>
  </si>
  <si>
    <t>Brønde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</si>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</sst>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176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1274627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940662</v>
      </c>
      <c r="H10" s="23" t="s">
        <v>4</v>
      </c>
      <c r="I10" s="2"/>
    </row>
    <row r="11" spans="1:9" x14ac:dyDescent="0.25">
      <c r="A11" s="2"/>
      <c r="B11" s="91" t="s">
        <v>177</v>
      </c>
      <c r="C11" s="92"/>
      <c r="D11" s="92"/>
      <c r="E11" s="92"/>
      <c r="F11" s="93"/>
      <c r="G11" s="21">
        <f>G9-G10</f>
        <v>333965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178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925956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937040</v>
      </c>
      <c r="H16" s="23" t="s">
        <v>4</v>
      </c>
      <c r="I16" s="2"/>
    </row>
    <row r="17" spans="1:9" x14ac:dyDescent="0.25">
      <c r="A17" s="2"/>
      <c r="B17" s="91" t="s">
        <v>178</v>
      </c>
      <c r="C17" s="92"/>
      <c r="D17" s="92"/>
      <c r="E17" s="92"/>
      <c r="F17" s="93"/>
      <c r="G17" s="21">
        <f>G15-G16</f>
        <v>-11084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179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375056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1450000</v>
      </c>
      <c r="H22" s="23" t="s">
        <v>4</v>
      </c>
      <c r="I22" s="2"/>
    </row>
    <row r="23" spans="1:9" x14ac:dyDescent="0.25">
      <c r="A23" s="2"/>
      <c r="B23" s="91" t="s">
        <v>179</v>
      </c>
      <c r="C23" s="92"/>
      <c r="D23" s="92"/>
      <c r="E23" s="92"/>
      <c r="F23" s="93"/>
      <c r="G23" s="21">
        <f>G21-G22</f>
        <v>-1074944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180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180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2016'!F26</f>
        <v>537942.32063333329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319166.66666666669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218775.65396666661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37967834.831159957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15792304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1986625.5733333337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405911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786297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18971137.573333334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7397720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10000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7407720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-1525172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-17739255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-7114433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-26378860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-2.4266666658222675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3449404</v>
      </c>
      <c r="F30" s="38" t="s">
        <v>4</v>
      </c>
      <c r="G30" s="18">
        <f>-$E$30</f>
        <v>-3449404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23477572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2713904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26191476</v>
      </c>
      <c r="F35" s="38" t="s">
        <v>4</v>
      </c>
      <c r="G35" s="18">
        <f>-E35</f>
        <v>-26191476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8326954.8311599568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174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186</v>
      </c>
      <c r="C16" s="86"/>
      <c r="D16" s="86"/>
      <c r="E16" s="87"/>
      <c r="F16" s="113" t="s">
        <v>170</v>
      </c>
      <c r="G16" s="113"/>
      <c r="H16" s="2"/>
    </row>
    <row r="17" spans="1:8" x14ac:dyDescent="0.25">
      <c r="A17" s="2"/>
      <c r="B17" s="95" t="s">
        <v>182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171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172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33812260.498198695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914091.30491353991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313643.42852150009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184</v>
      </c>
      <c r="C12" s="49"/>
      <c r="D12" s="50"/>
      <c r="E12" s="12">
        <f>'Fane 5. Individuelt eff.krav'!G10</f>
        <v>-424940.79917750927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169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589766.85473199701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660830.19782009069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611681.66154019465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175</v>
      </c>
      <c r="C22" s="97"/>
      <c r="D22" s="98"/>
      <c r="E22" s="18">
        <f>SUM(E9,E11:E17,E19)-SUM(E20:E21)</f>
        <v>33018218.122914396</v>
      </c>
      <c r="F22" s="19" t="s">
        <v>4</v>
      </c>
      <c r="G22" s="18">
        <f>E22</f>
        <v>33018218.122914396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333965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-11084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-1074944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218775.65396666661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-533287.34603333334</v>
      </c>
      <c r="F31" s="19" t="s">
        <v>4</v>
      </c>
      <c r="G31" s="18">
        <f>E31</f>
        <v>-533287.34603333334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8326954.8311599568</v>
      </c>
      <c r="F33" s="19" t="s">
        <v>4</v>
      </c>
      <c r="G33" s="18">
        <f>E33</f>
        <v>8326954.8311599568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40811885.608041018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33018218.122914396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1249220.0912701532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577818.81715100189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646499.10994396033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610823.521656072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175</v>
      </c>
      <c r="C14" s="97"/>
      <c r="D14" s="98"/>
      <c r="E14" s="18">
        <f>$E$9+$E$11-$E$12-$E$13</f>
        <v>32338714.308465365</v>
      </c>
      <c r="F14" s="19" t="s">
        <v>4</v>
      </c>
      <c r="G14" s="18">
        <f>E14</f>
        <v>32338714.308465365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32338714.308465365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11705943.01124052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21192226.182044633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914091.30491353991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33812260.498198695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161</v>
      </c>
      <c r="C10" s="106"/>
      <c r="D10" s="106"/>
      <c r="E10" s="56">
        <v>101674.16439999999</v>
      </c>
      <c r="F10" s="23" t="s">
        <v>4</v>
      </c>
      <c r="G10" s="27">
        <v>102062</v>
      </c>
      <c r="H10" s="23" t="s">
        <v>4</v>
      </c>
      <c r="I10" s="2"/>
    </row>
    <row r="11" spans="1:9" x14ac:dyDescent="0.25">
      <c r="A11" s="2"/>
      <c r="B11" s="105" t="s">
        <v>162</v>
      </c>
      <c r="C11" s="106"/>
      <c r="D11" s="106"/>
      <c r="E11" s="56">
        <v>67758.535399999993</v>
      </c>
      <c r="F11" s="23" t="s">
        <v>4</v>
      </c>
      <c r="G11" s="27">
        <v>57778</v>
      </c>
      <c r="H11" s="23" t="s">
        <v>4</v>
      </c>
      <c r="I11" s="2"/>
    </row>
    <row r="12" spans="1:9" x14ac:dyDescent="0.25">
      <c r="A12" s="2"/>
      <c r="B12" s="105" t="s">
        <v>163</v>
      </c>
      <c r="C12" s="106"/>
      <c r="D12" s="106"/>
      <c r="E12" s="56">
        <v>63756.799999999996</v>
      </c>
      <c r="F12" s="23" t="s">
        <v>4</v>
      </c>
      <c r="G12" s="27">
        <v>64000</v>
      </c>
      <c r="H12" s="23" t="s">
        <v>4</v>
      </c>
      <c r="I12" s="2"/>
    </row>
    <row r="13" spans="1:9" x14ac:dyDescent="0.25">
      <c r="A13" s="2"/>
      <c r="B13" s="105" t="s">
        <v>164</v>
      </c>
      <c r="C13" s="106"/>
      <c r="D13" s="106"/>
      <c r="E13" s="56">
        <v>32399.4126</v>
      </c>
      <c r="F13" s="23" t="s">
        <v>4</v>
      </c>
      <c r="G13" s="27">
        <v>37132</v>
      </c>
      <c r="H13" s="23" t="s">
        <v>4</v>
      </c>
      <c r="I13" s="2"/>
    </row>
    <row r="14" spans="1:9" x14ac:dyDescent="0.25">
      <c r="A14" s="2"/>
      <c r="B14" s="105" t="s">
        <v>165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166</v>
      </c>
      <c r="C15" s="106"/>
      <c r="D15" s="106"/>
      <c r="E15" s="56">
        <v>472263.55300000001</v>
      </c>
      <c r="F15" s="23" t="s">
        <v>4</v>
      </c>
      <c r="G15" s="27">
        <v>375003</v>
      </c>
      <c r="H15" s="23" t="s">
        <v>4</v>
      </c>
      <c r="I15" s="2"/>
    </row>
    <row r="16" spans="1:9" x14ac:dyDescent="0.25">
      <c r="A16" s="2"/>
      <c r="B16" s="105" t="s">
        <v>167</v>
      </c>
      <c r="C16" s="106"/>
      <c r="D16" s="106"/>
      <c r="E16" s="56">
        <v>164775.46479999999</v>
      </c>
      <c r="F16" s="23" t="s">
        <v>4</v>
      </c>
      <c r="G16" s="27">
        <v>574902</v>
      </c>
      <c r="H16" s="23" t="s">
        <v>4</v>
      </c>
      <c r="I16" s="2"/>
    </row>
    <row r="17" spans="1:9" x14ac:dyDescent="0.25">
      <c r="A17" s="2"/>
      <c r="B17" s="105" t="s">
        <v>168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308249.06980000006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313643.42852150009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32898169.193285156</v>
      </c>
      <c r="H9" s="23" t="s">
        <v>4</v>
      </c>
      <c r="I9" s="2"/>
    </row>
    <row r="10" spans="1:9" x14ac:dyDescent="0.25">
      <c r="A10" s="2"/>
      <c r="B10" s="51" t="s">
        <v>184</v>
      </c>
      <c r="C10" s="49"/>
      <c r="D10" s="49"/>
      <c r="E10" s="49"/>
      <c r="F10" s="50"/>
      <c r="G10" s="12">
        <v>-424940.79917750927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660830.19782009069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11705943.01124052</v>
      </c>
      <c r="H9" s="23" t="s">
        <v>4</v>
      </c>
      <c r="I9" s="2"/>
    </row>
    <row r="10" spans="1:9" x14ac:dyDescent="0.25">
      <c r="A10" s="2"/>
      <c r="B10" s="52" t="s">
        <v>183</v>
      </c>
      <c r="C10" s="53"/>
      <c r="D10" s="53"/>
      <c r="E10" s="53"/>
      <c r="F10" s="54"/>
      <c r="G10" s="12">
        <v>-234118.8602248104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233451.62147316971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21192226.182044633</v>
      </c>
      <c r="H13" s="23" t="s">
        <v>4</v>
      </c>
      <c r="I13" s="2"/>
    </row>
    <row r="14" spans="1:9" x14ac:dyDescent="0.25">
      <c r="A14" s="2"/>
      <c r="B14" s="51" t="s">
        <v>185</v>
      </c>
      <c r="C14" s="49"/>
      <c r="D14" s="49"/>
      <c r="E14" s="49"/>
      <c r="F14" s="50"/>
      <c r="G14" s="12">
        <v>-190821.9389526989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378230.04006702499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611681.66154019465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-533417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-533417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1617997.88</v>
      </c>
      <c r="F10" s="12">
        <f>E10/D10</f>
        <v>21573.305066666664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50</v>
      </c>
      <c r="E11" s="27">
        <v>16672818.470000001</v>
      </c>
      <c r="F11" s="12">
        <f t="shared" ref="F11:F25" si="0">E11/D11</f>
        <v>333456.36940000003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569938.51</v>
      </c>
      <c r="F12" s="12">
        <f t="shared" si="0"/>
        <v>7599.1801333333333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</v>
      </c>
      <c r="E13" s="27">
        <v>146075.15</v>
      </c>
      <c r="F13" s="12">
        <f t="shared" si="0"/>
        <v>29215.03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</v>
      </c>
      <c r="E14" s="27">
        <v>45583</v>
      </c>
      <c r="F14" s="12">
        <f t="shared" si="0"/>
        <v>9116.6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103000.45</v>
      </c>
      <c r="F15" s="12">
        <f t="shared" si="0"/>
        <v>5150.0225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112903.91</v>
      </c>
      <c r="F16" s="12">
        <f t="shared" si="0"/>
        <v>1505.3854666666666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50</v>
      </c>
      <c r="E17" s="27">
        <v>4248810.38</v>
      </c>
      <c r="F17" s="12">
        <f t="shared" si="0"/>
        <v>84976.207599999994</v>
      </c>
      <c r="G17" s="23" t="s">
        <v>4</v>
      </c>
      <c r="H17" s="2"/>
    </row>
    <row r="18" spans="1:8" x14ac:dyDescent="0.25">
      <c r="A18" s="2"/>
      <c r="B18" s="47" t="s">
        <v>151</v>
      </c>
      <c r="C18" s="41">
        <v>2016</v>
      </c>
      <c r="D18" s="28">
        <v>20</v>
      </c>
      <c r="E18" s="27">
        <v>487243.4</v>
      </c>
      <c r="F18" s="12">
        <f t="shared" si="0"/>
        <v>24362.170000000002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10</v>
      </c>
      <c r="E19" s="27">
        <v>13446.41</v>
      </c>
      <c r="F19" s="12">
        <f t="shared" si="0"/>
        <v>1344.6410000000001</v>
      </c>
      <c r="G19" s="23" t="s">
        <v>4</v>
      </c>
      <c r="H19" s="2"/>
    </row>
    <row r="20" spans="1:8" ht="26.25" x14ac:dyDescent="0.25">
      <c r="A20" s="2"/>
      <c r="B20" s="47" t="s">
        <v>155</v>
      </c>
      <c r="C20" s="41">
        <v>2016</v>
      </c>
      <c r="D20" s="28">
        <v>50</v>
      </c>
      <c r="E20" s="27">
        <v>4125</v>
      </c>
      <c r="F20" s="12">
        <f t="shared" si="0"/>
        <v>82.5</v>
      </c>
      <c r="G20" s="23" t="s">
        <v>4</v>
      </c>
      <c r="H20" s="2"/>
    </row>
    <row r="21" spans="1:8" x14ac:dyDescent="0.25">
      <c r="A21" s="2"/>
      <c r="B21" s="47" t="s">
        <v>156</v>
      </c>
      <c r="C21" s="41">
        <v>2016</v>
      </c>
      <c r="D21" s="28">
        <v>20</v>
      </c>
      <c r="E21" s="27">
        <v>162269.1</v>
      </c>
      <c r="F21" s="12">
        <f t="shared" si="0"/>
        <v>8113.4549999999999</v>
      </c>
      <c r="G21" s="23" t="s">
        <v>4</v>
      </c>
      <c r="H21" s="2"/>
    </row>
    <row r="22" spans="1:8" x14ac:dyDescent="0.25">
      <c r="A22" s="2"/>
      <c r="B22" s="47" t="s">
        <v>157</v>
      </c>
      <c r="C22" s="41">
        <v>2016</v>
      </c>
      <c r="D22" s="28">
        <v>60</v>
      </c>
      <c r="E22" s="27">
        <v>79460.320000000007</v>
      </c>
      <c r="F22" s="12">
        <f t="shared" si="0"/>
        <v>1324.3386666666668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20</v>
      </c>
      <c r="E23" s="27">
        <v>66600.460000000006</v>
      </c>
      <c r="F23" s="12">
        <f t="shared" si="0"/>
        <v>3330.0230000000001</v>
      </c>
      <c r="G23" s="23" t="s">
        <v>4</v>
      </c>
      <c r="H23" s="2"/>
    </row>
    <row r="24" spans="1:8" x14ac:dyDescent="0.25">
      <c r="A24" s="2"/>
      <c r="B24" s="47" t="s">
        <v>159</v>
      </c>
      <c r="C24" s="41">
        <v>2016</v>
      </c>
      <c r="D24" s="28">
        <v>60</v>
      </c>
      <c r="E24" s="27">
        <v>66988.08</v>
      </c>
      <c r="F24" s="12">
        <f t="shared" si="0"/>
        <v>1116.4680000000001</v>
      </c>
      <c r="G24" s="23" t="s">
        <v>4</v>
      </c>
      <c r="H24" s="2"/>
    </row>
    <row r="25" spans="1:8" x14ac:dyDescent="0.25">
      <c r="A25" s="2"/>
      <c r="B25" s="47" t="s">
        <v>160</v>
      </c>
      <c r="C25" s="41">
        <v>2016</v>
      </c>
      <c r="D25" s="28">
        <v>75</v>
      </c>
      <c r="E25" s="27">
        <v>425746.86</v>
      </c>
      <c r="F25" s="12">
        <f t="shared" si="0"/>
        <v>5676.6247999999996</v>
      </c>
      <c r="G25" s="23" t="s">
        <v>4</v>
      </c>
      <c r="H25" s="2"/>
    </row>
    <row r="26" spans="1:8" x14ac:dyDescent="0.25">
      <c r="A26" s="2"/>
      <c r="B26" s="91" t="s">
        <v>76</v>
      </c>
      <c r="C26" s="92"/>
      <c r="D26" s="92"/>
      <c r="E26" s="93"/>
      <c r="F26" s="21">
        <f>SUM(F10:F25)</f>
        <v>537942.32063333329</v>
      </c>
      <c r="G26" s="22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2017-10-13T11:59:50Z</dcterms:modified>
</cp:coreProperties>
</file>