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I3" i="16" l="1"/>
  <c r="H3" i="16"/>
  <c r="G3" i="16"/>
  <c r="F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G4" i="16" l="1"/>
  <c r="H4" i="16"/>
  <c r="I4" i="16"/>
  <c r="K3" i="16" l="1"/>
  <c r="L3" i="16"/>
  <c r="M3" i="16"/>
  <c r="F3" i="17"/>
  <c r="G3" i="17"/>
  <c r="F4" i="16" l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H6" i="16"/>
  <c r="I6" i="16"/>
  <c r="G5" i="16"/>
  <c r="H5" i="16"/>
  <c r="G6" i="16"/>
  <c r="I5" i="16"/>
  <c r="G5" i="17"/>
  <c r="F4" i="17"/>
  <c r="E5" i="17"/>
  <c r="G4" i="17"/>
  <c r="E4" i="17"/>
  <c r="F5" i="17"/>
  <c r="J3" i="24"/>
  <c r="F5" i="16"/>
  <c r="F6" i="16"/>
  <c r="M3" i="24" l="1"/>
  <c r="B9" i="12" s="1"/>
  <c r="B10" i="12" s="1"/>
  <c r="J3" i="16"/>
  <c r="H3" i="17"/>
  <c r="B4" i="12" s="1"/>
  <c r="I2" i="15"/>
  <c r="K2" i="15" s="1"/>
  <c r="B2" i="12" s="1"/>
  <c r="N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<sst xmlns="http://schemas.openxmlformats.org/spreadsheetml/2006/main" count="117" uniqueCount="77">
  <si>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</si>
  <si>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</si>
  <si>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</si>
  <si>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</si>
  <si>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</si>
  <si>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</si>
  <si>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</si>
  <si>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</si>
  <si>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</si>
  <si>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</si>
  <si>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</si>
  <si>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</si>
  <si>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</si>
  <si>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</si>
  <si>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</si>
  <si>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</si>
  <si>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</si>
  <si>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</si>
  <si>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</si>
  <si>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</si>
  <si>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</si>
  <si>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</si>
  <si>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Ledelsessystem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</si>
  <si>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</si>
  <si>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</si>
  <si>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</si>
  <si>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</si>
  <si>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</si>
  <si>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</si>
  <si>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</si>
  <si>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</si>
  <si>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</si>
  <si>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</si>
  <si>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</si>
  <si>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</si>
  <si>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</si>
  <si>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</si>
  <si>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</si>
  <si>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</si>
  <si>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</si>
  <si>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</si>
  <si>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</si>
  <si>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</si>
  <si>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</si>
  <si>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</si>
  <si>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</si>
  <si>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</si>
  <si>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</si>
  <si>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</si>
  <si>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Sociale medier (information &amp; formidling)</t>
  </si>
  <si>
    <t>Vandets dag (info og formidling</t>
  </si>
  <si>
    <t>Kundeundersøgelser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</si>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</sst>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14349169.929798149</v>
      </c>
      <c r="C2" t="s">
        <v>11</v>
      </c>
    </row>
    <row r="3" spans="1:3" s="2" customFormat="1" x14ac:dyDescent="0.25">
      <c r="A3" s="5" t="s">
        <v>8</v>
      </c>
      <c r="B3" s="36">
        <f>'Miljø- og servicemål'!N3</f>
        <v>568591.04452911334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63109.993599999994</v>
      </c>
      <c r="C4" t="s">
        <v>11</v>
      </c>
    </row>
    <row r="5" spans="1:3" s="26" customFormat="1" x14ac:dyDescent="0.25">
      <c r="A5" s="3" t="s">
        <v>12</v>
      </c>
      <c r="B5" s="48">
        <f>SUM(B2:B4)</f>
        <v>14980870.967927262</v>
      </c>
      <c r="C5" s="62" t="s">
        <v>11</v>
      </c>
    </row>
    <row r="6" spans="1:3" x14ac:dyDescent="0.25">
      <c r="A6" s="47" t="s">
        <v>0</v>
      </c>
      <c r="B6" s="38">
        <f>Investeringer!E3</f>
        <v>38787401.122735105</v>
      </c>
      <c r="C6" s="23" t="s">
        <v>11</v>
      </c>
    </row>
    <row r="7" spans="1:3" x14ac:dyDescent="0.25">
      <c r="A7" s="4" t="s">
        <v>1</v>
      </c>
      <c r="B7" s="35">
        <f>Investeringer!F3</f>
        <v>8225386.4942379445</v>
      </c>
      <c r="C7" t="s">
        <v>11</v>
      </c>
    </row>
    <row r="8" spans="1:3" x14ac:dyDescent="0.25">
      <c r="A8" s="4" t="s">
        <v>2</v>
      </c>
      <c r="B8" s="35">
        <f>Investeringer!G3</f>
        <v>1586522.0422940473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1852378.342284</v>
      </c>
      <c r="C9" t="s">
        <v>11</v>
      </c>
    </row>
    <row r="10" spans="1:3" s="22" customFormat="1" x14ac:dyDescent="0.25">
      <c r="A10" s="3" t="s">
        <v>47</v>
      </c>
      <c r="B10" s="48">
        <f>SUM(B6:B9)</f>
        <v>50451688.001551099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1104079</v>
      </c>
      <c r="C11" t="s">
        <v>11</v>
      </c>
    </row>
    <row r="12" spans="1:3" s="22" customFormat="1" x14ac:dyDescent="0.25">
      <c r="A12" s="3" t="s">
        <v>70</v>
      </c>
      <c r="B12" s="48">
        <f>SUM(B11:B11)</f>
        <v>1104079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60</v>
      </c>
      <c r="B14" s="37">
        <f>SUM(B5,B10,B12)</f>
        <v>66536637.969478361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54</v>
      </c>
      <c r="B16" s="37">
        <f>B14*Pristalsregulering!C8*Pristalsregulering!C9</f>
        <v>67125602.989258304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61</v>
      </c>
      <c r="D1" s="59" t="s">
        <v>62</v>
      </c>
      <c r="E1" s="59" t="s">
        <v>55</v>
      </c>
      <c r="F1" s="52" t="s">
        <v>63</v>
      </c>
      <c r="G1" s="52" t="s">
        <v>71</v>
      </c>
      <c r="H1" s="52" t="s">
        <v>64</v>
      </c>
      <c r="I1" s="52" t="s">
        <v>48</v>
      </c>
      <c r="J1" s="11" t="s">
        <v>65</v>
      </c>
      <c r="K1" s="11" t="s">
        <v>66</v>
      </c>
    </row>
    <row r="2" spans="1:11" s="23" customFormat="1" ht="15.75" thickTop="1" x14ac:dyDescent="0.25">
      <c r="A2" s="28">
        <v>2015</v>
      </c>
      <c r="B2" s="49">
        <v>14308573</v>
      </c>
      <c r="C2" s="49">
        <v>0</v>
      </c>
      <c r="D2" s="49">
        <f>B2+C2</f>
        <v>14308573</v>
      </c>
      <c r="E2" s="50">
        <f>D2</f>
        <v>14308573</v>
      </c>
      <c r="F2" s="49">
        <v>14349169.929798149</v>
      </c>
      <c r="G2" s="49">
        <v>0</v>
      </c>
      <c r="H2" s="49">
        <f>F2-G2</f>
        <v>14349169.929798149</v>
      </c>
      <c r="I2" s="49">
        <f>AVERAGEIF(E2:E4,"&lt;&gt;0")</f>
        <v>14764854.055213332</v>
      </c>
      <c r="J2" s="49">
        <v>10219836.324950278</v>
      </c>
      <c r="K2" s="39">
        <f>IF(H2&gt;I2,IF(I2&gt;J2,I2,J2),H2)</f>
        <v>14349169.929798149</v>
      </c>
    </row>
    <row r="3" spans="1:11" s="23" customFormat="1" x14ac:dyDescent="0.25">
      <c r="A3" s="28">
        <v>2014</v>
      </c>
      <c r="B3" s="49">
        <v>14370635</v>
      </c>
      <c r="C3" s="49"/>
      <c r="D3" s="49">
        <f t="shared" ref="D3:D4" si="0">B3+C3</f>
        <v>14370635</v>
      </c>
      <c r="E3" s="50">
        <f>D3*Pristalsregulering!C7</f>
        <v>14382131.507999999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15360970</v>
      </c>
      <c r="C4" s="49"/>
      <c r="D4" s="49">
        <f t="shared" si="0"/>
        <v>15360970</v>
      </c>
      <c r="E4" s="50">
        <f>D4*Pristalsregulering!$C$6*Pristalsregulering!$C$7</f>
        <v>15603857.657639997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5" width="30.7109375" style="22" customWidth="1"/>
    <col min="6" max="6" width="30.7109375" style="55" customWidth="1"/>
    <col min="7" max="9" width="30.7109375" style="22" customWidth="1"/>
    <col min="10" max="10" width="30.7109375" style="55" customWidth="1"/>
    <col min="11" max="13" width="30.7109375" style="22" customWidth="1"/>
    <col min="14" max="14" width="30.7109375" style="55" customWidth="1"/>
    <col min="15" max="15" width="9.140625" hidden="1" customWidth="1"/>
    <col min="16" max="36" width="0" hidden="1" customWidth="1"/>
    <col min="37" max="37" width="9.140625" hidden="1" customWidth="1"/>
    <col min="38" max="93" width="0" hidden="1" customWidth="1"/>
    <col min="94" max="94" width="9.140625" hidden="1" customWidth="1"/>
    <col min="95" max="115" width="0" hidden="1" customWidth="1"/>
    <col min="116" max="116" width="9.140625" hidden="1" customWidth="1"/>
    <col min="117" max="123" width="0" hidden="1" customWidth="1"/>
    <col min="124" max="124" width="9.140625" hidden="1" customWidth="1"/>
    <col min="125" max="145" width="0" hidden="1" customWidth="1"/>
    <col min="146" max="146" width="9.140625" hidden="1" customWidth="1"/>
    <col min="147" max="172" width="0" hidden="1" customWidth="1"/>
    <col min="173" max="173" width="9.140625" hidden="1" customWidth="1"/>
    <col min="174" max="194" width="0" hidden="1" customWidth="1"/>
    <col min="195" max="195" width="9.140625" hidden="1" customWidth="1"/>
    <col min="196" max="202" width="0" hidden="1" customWidth="1"/>
    <col min="203" max="203" width="9.140625" hidden="1" customWidth="1"/>
    <col min="204" max="224" width="0" hidden="1" customWidth="1"/>
    <col min="225" max="225" width="9.140625" hidden="1" customWidth="1"/>
    <col min="226" max="232" width="0" hidden="1" customWidth="1"/>
    <col min="233" max="233" width="9.140625" hidden="1" customWidth="1"/>
    <col min="234" max="254" width="0" hidden="1" customWidth="1"/>
    <col min="255" max="255" width="9.140625" hidden="1" customWidth="1"/>
    <col min="256" max="273" width="0" hidden="1" customWidth="1"/>
    <col min="274" max="274" width="9.140625" hidden="1" customWidth="1"/>
    <col min="275" max="281" width="0" hidden="1" customWidth="1"/>
    <col min="282" max="282" width="9.140625" hidden="1" customWidth="1"/>
    <col min="283" max="303" width="0" hidden="1" customWidth="1"/>
    <col min="304" max="304" width="9.140625" hidden="1" customWidth="1"/>
    <col min="305" max="311" width="0" hidden="1" customWidth="1"/>
    <col min="312" max="312" width="9.140625" hidden="1" customWidth="1"/>
    <col min="313" max="333" width="0" hidden="1" customWidth="1"/>
    <col min="334" max="334" width="9.140625" hidden="1" customWidth="1"/>
    <col min="335" max="341" width="0" hidden="1" customWidth="1"/>
    <col min="342" max="16384" width="9.140625" hidden="1"/>
  </cols>
  <sheetData>
    <row r="1" spans="1:14" s="27" customFormat="1" ht="15.75" thickBot="1" x14ac:dyDescent="0.3">
      <c r="A1" s="9"/>
      <c r="B1" s="33" t="s">
        <v>73</v>
      </c>
      <c r="C1" s="33"/>
      <c r="D1" s="33"/>
      <c r="E1" s="33"/>
      <c r="F1" s="63" t="s">
        <v>74</v>
      </c>
      <c r="G1" s="10"/>
      <c r="H1" s="10"/>
      <c r="I1" s="10"/>
      <c r="J1" s="63" t="s">
        <v>75</v>
      </c>
      <c r="K1" s="10"/>
      <c r="L1" s="10"/>
      <c r="M1" s="10"/>
      <c r="N1" s="63"/>
    </row>
    <row r="2" spans="1:14" ht="30.75" thickTop="1" x14ac:dyDescent="0.25">
      <c r="A2" s="17" t="s">
        <v>13</v>
      </c>
      <c r="B2" s="34" t="s">
        <v>22</v>
      </c>
      <c r="C2" s="34" t="s">
        <v>49</v>
      </c>
      <c r="D2" s="34" t="s">
        <v>50</v>
      </c>
      <c r="E2" s="34" t="s">
        <v>51</v>
      </c>
      <c r="F2" s="56" t="s">
        <v>22</v>
      </c>
      <c r="G2" s="34" t="s">
        <v>49</v>
      </c>
      <c r="H2" s="34" t="s">
        <v>50</v>
      </c>
      <c r="I2" s="34" t="s">
        <v>51</v>
      </c>
      <c r="J2" s="56" t="s">
        <v>22</v>
      </c>
      <c r="K2" s="34" t="s">
        <v>49</v>
      </c>
      <c r="L2" s="34" t="s">
        <v>50</v>
      </c>
      <c r="M2" s="34" t="s">
        <v>51</v>
      </c>
      <c r="N2" s="53" t="s">
        <v>23</v>
      </c>
    </row>
    <row r="3" spans="1:14" s="22" customFormat="1" x14ac:dyDescent="0.25">
      <c r="A3" s="28">
        <v>2016</v>
      </c>
      <c r="B3" s="72">
        <v>0</v>
      </c>
      <c r="C3" s="72">
        <v>0</v>
      </c>
      <c r="D3" s="72">
        <v>0</v>
      </c>
      <c r="E3" s="72">
        <v>214736</v>
      </c>
      <c r="F3" s="45">
        <f>B3/Pristalsregulering!$C$8</f>
        <v>0</v>
      </c>
      <c r="G3" s="35">
        <f>C3/Pristalsregulering!$C$8</f>
        <v>0</v>
      </c>
      <c r="H3" s="35">
        <f>D3/Pristalsregulering!$C$8</f>
        <v>0</v>
      </c>
      <c r="I3" s="35">
        <f>E3/Pristalsregulering!$C$8</f>
        <v>215555.10941577997</v>
      </c>
      <c r="J3" s="45">
        <f>IF(F4=0,0,AVERAGEIF(F4:F6,"&lt;&gt;0"))+F3</f>
        <v>353035.93511333334</v>
      </c>
      <c r="K3" s="38">
        <f>IF(G4=0,0,AVERAGEIF(G4:G6,"&lt;&gt;0"))+G3</f>
        <v>0</v>
      </c>
      <c r="L3" s="38">
        <f>IF(H4=0,0,AVERAGEIF(H4:H6,"&lt;&gt;0"))+H3</f>
        <v>0</v>
      </c>
      <c r="M3" s="38">
        <f>IF(I4=0,0,AVERAGEIF(I4:I6,"&lt;&gt;0"))+I3</f>
        <v>215555.10941577997</v>
      </c>
      <c r="N3" s="57">
        <f>SUM(J3:M3)</f>
        <v>568591.04452911334</v>
      </c>
    </row>
    <row r="4" spans="1:14" x14ac:dyDescent="0.25">
      <c r="A4" s="28">
        <v>2015</v>
      </c>
      <c r="B4" s="35">
        <v>304279</v>
      </c>
      <c r="C4" s="35"/>
      <c r="D4" s="35"/>
      <c r="E4" s="35"/>
      <c r="F4" s="45">
        <f t="shared" ref="F4:I4" si="0">B4</f>
        <v>304279</v>
      </c>
      <c r="G4" s="35">
        <f t="shared" si="0"/>
        <v>0</v>
      </c>
      <c r="H4" s="35">
        <f t="shared" si="0"/>
        <v>0</v>
      </c>
      <c r="I4" s="35">
        <f t="shared" si="0"/>
        <v>0</v>
      </c>
      <c r="J4" s="45"/>
      <c r="K4" s="38"/>
      <c r="L4" s="38"/>
      <c r="M4" s="38"/>
      <c r="N4" s="54"/>
    </row>
    <row r="5" spans="1:14" x14ac:dyDescent="0.25">
      <c r="A5" s="28">
        <v>2014</v>
      </c>
      <c r="B5" s="35">
        <v>317882</v>
      </c>
      <c r="C5" s="35"/>
      <c r="D5" s="35"/>
      <c r="E5" s="35"/>
      <c r="F5" s="45">
        <f>B5*Pristalsregulering!$C$7</f>
        <v>318136.30559999996</v>
      </c>
      <c r="G5" s="35">
        <f>C5*Pristalsregulering!$C$7</f>
        <v>0</v>
      </c>
      <c r="H5" s="35">
        <f>D5*Pristalsregulering!$C$7</f>
        <v>0</v>
      </c>
      <c r="I5" s="35">
        <f>E5*Pristalsregulering!$C$7</f>
        <v>0</v>
      </c>
      <c r="J5" s="45"/>
      <c r="K5" s="38"/>
      <c r="L5" s="38"/>
      <c r="M5" s="38"/>
      <c r="N5" s="45"/>
    </row>
    <row r="6" spans="1:14" x14ac:dyDescent="0.25">
      <c r="A6" s="28">
        <v>2013</v>
      </c>
      <c r="B6" s="35">
        <v>429895</v>
      </c>
      <c r="C6" s="35"/>
      <c r="D6" s="35"/>
      <c r="E6" s="35"/>
      <c r="F6" s="45">
        <f>B6*Pristalsregulering!$C$7*Pristalsregulering!$C$6</f>
        <v>436692.49973999994</v>
      </c>
      <c r="G6" s="35">
        <f>C6*Pristalsregulering!$C$7*Pristalsregulering!$C$6</f>
        <v>0</v>
      </c>
      <c r="H6" s="35">
        <f>D6*Pristalsregulering!$C$7*Pristalsregulering!$C$6</f>
        <v>0</v>
      </c>
      <c r="I6" s="35">
        <f>E6*Pristalsregulering!$C$7*Pristalsregulering!$C$6</f>
        <v>0</v>
      </c>
      <c r="J6" s="45"/>
      <c r="K6" s="38"/>
      <c r="L6" s="38"/>
      <c r="M6" s="38"/>
      <c r="N6" s="45"/>
    </row>
    <row r="7" spans="1:14" hidden="1" x14ac:dyDescent="0.25"/>
    <row r="8" spans="1:14" hidden="1" x14ac:dyDescent="0.25"/>
    <row r="9" spans="1:14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3" t="s">
        <v>24</v>
      </c>
      <c r="C1" s="74"/>
      <c r="D1" s="74"/>
      <c r="E1" s="75" t="s">
        <v>56</v>
      </c>
      <c r="F1" s="76"/>
      <c r="G1" s="77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20000</v>
      </c>
      <c r="C3" s="42">
        <v>51760</v>
      </c>
      <c r="D3" s="42">
        <v>0</v>
      </c>
      <c r="E3" s="41">
        <f>B3</f>
        <v>20000</v>
      </c>
      <c r="F3" s="42">
        <f t="shared" ref="F3:G3" si="0">C3</f>
        <v>51760</v>
      </c>
      <c r="G3" s="43">
        <f t="shared" si="0"/>
        <v>0</v>
      </c>
      <c r="H3" s="44">
        <f>IF(E3=0,0,AVERAGEIF(E3:E5,"&lt;&gt;0"))+IF(F3=0,0,AVERAGEIF(F3:F5,"&lt;&gt;0"))+IF(G3=0,0,AVERAGEIF(G3:G5,"&lt;&gt;0"))</f>
        <v>63109.993599999994</v>
      </c>
    </row>
    <row r="4" spans="1:8" x14ac:dyDescent="0.25">
      <c r="A4" s="31">
        <v>2014</v>
      </c>
      <c r="B4" s="41">
        <v>19000</v>
      </c>
      <c r="C4" s="42">
        <v>39200</v>
      </c>
      <c r="D4" s="42">
        <v>0</v>
      </c>
      <c r="E4" s="41">
        <f>B4*Pristalsregulering!$C$7</f>
        <v>19015.199999999997</v>
      </c>
      <c r="F4" s="42">
        <f>C4*Pristalsregulering!$C$7</f>
        <v>39231.359999999993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20800</v>
      </c>
      <c r="C5" s="42">
        <v>37600</v>
      </c>
      <c r="D5" s="42">
        <v>0</v>
      </c>
      <c r="E5" s="41">
        <f>B5*Pristalsregulering!$C$7*Pristalsregulering!$C$6</f>
        <v>21128.889599999999</v>
      </c>
      <c r="F5" s="42">
        <f>C5*Pristalsregulering!$C$7*Pristalsregulering!$C$6</f>
        <v>38194.53119999999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1"/>
      <c r="B1" s="76" t="s">
        <v>68</v>
      </c>
      <c r="C1" s="76"/>
      <c r="D1" s="77"/>
      <c r="E1" s="78" t="s">
        <v>69</v>
      </c>
      <c r="F1" s="78"/>
      <c r="G1" s="78"/>
    </row>
    <row r="2" spans="1:7" s="22" customFormat="1" ht="15.75" thickTop="1" x14ac:dyDescent="0.25">
      <c r="A2" s="69" t="s">
        <v>13</v>
      </c>
      <c r="B2" s="23" t="s">
        <v>67</v>
      </c>
      <c r="C2" s="23" t="s">
        <v>1</v>
      </c>
      <c r="D2" s="28" t="s">
        <v>76</v>
      </c>
      <c r="E2" s="22" t="s">
        <v>0</v>
      </c>
      <c r="F2" s="22" t="s">
        <v>1</v>
      </c>
      <c r="G2" s="22" t="s">
        <v>76</v>
      </c>
    </row>
    <row r="3" spans="1:7" s="22" customFormat="1" x14ac:dyDescent="0.25">
      <c r="A3" s="70">
        <v>2015</v>
      </c>
      <c r="B3" s="38">
        <v>35627296.770872116</v>
      </c>
      <c r="C3" s="38">
        <v>7982926.7650000006</v>
      </c>
      <c r="D3" s="40">
        <v>1580493.2585333299</v>
      </c>
      <c r="E3" s="35">
        <f>B3*Pristalsregulering!C2*Pristalsregulering!C3*Pristalsregulering!C4*Pristalsregulering!C5*Pristalsregulering!C6*Pristalsregulering!C7</f>
        <v>38787401.122735105</v>
      </c>
      <c r="F3" s="35">
        <v>8225386.4942379445</v>
      </c>
      <c r="G3" s="35">
        <f xml:space="preserve"> D3/Pristalsregulering!$C$8</f>
        <v>1586522.0422940473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3" t="s">
        <v>40</v>
      </c>
      <c r="C1" s="74"/>
      <c r="D1" s="74"/>
      <c r="E1" s="74"/>
      <c r="F1" s="75" t="s">
        <v>57</v>
      </c>
      <c r="G1" s="76"/>
      <c r="H1" s="76"/>
      <c r="I1" s="76"/>
      <c r="J1" s="79" t="s">
        <v>29</v>
      </c>
      <c r="K1" s="78"/>
      <c r="L1" s="80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72</v>
      </c>
      <c r="M2" s="6" t="s">
        <v>28</v>
      </c>
      <c r="N2" s="32"/>
    </row>
    <row r="3" spans="1:14" x14ac:dyDescent="0.25">
      <c r="A3" s="28">
        <v>2015</v>
      </c>
      <c r="B3" s="45">
        <v>0</v>
      </c>
      <c r="C3" s="38">
        <v>1743036</v>
      </c>
      <c r="D3" s="38">
        <v>0</v>
      </c>
      <c r="E3" s="40">
        <v>0</v>
      </c>
      <c r="F3" s="38">
        <f>B3</f>
        <v>0</v>
      </c>
      <c r="G3" s="38">
        <f>C3</f>
        <v>1743036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1743036</v>
      </c>
      <c r="L3" s="43">
        <f>AVERAGE(H3:H5)+AVERAGE(I3:I5)</f>
        <v>109342.342284</v>
      </c>
      <c r="M3" s="44">
        <f>SUM(J3:L3)</f>
        <v>1852378.342284</v>
      </c>
      <c r="N3" s="23"/>
    </row>
    <row r="4" spans="1:14" x14ac:dyDescent="0.25">
      <c r="A4" s="28">
        <v>2014</v>
      </c>
      <c r="B4" s="45">
        <v>0</v>
      </c>
      <c r="C4" s="38">
        <v>1509777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1510984.8215999999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1215834</v>
      </c>
      <c r="D5" s="38">
        <v>322921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1235058.7672079997</v>
      </c>
      <c r="H5" s="38">
        <f>IF(D5="","",D5*Pristalsregulering!$C$7*Pristalsregulering!$C$6)</f>
        <v>328027.02685199998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30</v>
      </c>
      <c r="C1" s="66" t="s">
        <v>31</v>
      </c>
      <c r="D1" s="66" t="s">
        <v>32</v>
      </c>
      <c r="E1" s="66" t="s">
        <v>33</v>
      </c>
      <c r="F1" s="66" t="s">
        <v>34</v>
      </c>
      <c r="G1" s="66" t="s">
        <v>35</v>
      </c>
      <c r="H1" s="66" t="s">
        <v>36</v>
      </c>
      <c r="I1" s="66" t="s">
        <v>37</v>
      </c>
      <c r="J1" s="66" t="s">
        <v>38</v>
      </c>
      <c r="K1" s="66" t="s">
        <v>58</v>
      </c>
      <c r="L1" s="67" t="s">
        <v>39</v>
      </c>
      <c r="M1" s="14" t="s">
        <v>28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588855</v>
      </c>
      <c r="E2" s="42">
        <v>482701</v>
      </c>
      <c r="F2" s="42">
        <v>0</v>
      </c>
      <c r="G2" s="42">
        <v>0</v>
      </c>
      <c r="H2" s="42">
        <v>0</v>
      </c>
      <c r="I2" s="42">
        <v>0</v>
      </c>
      <c r="J2" s="42"/>
      <c r="K2" s="42"/>
      <c r="L2" s="43">
        <v>0</v>
      </c>
      <c r="M2" s="44">
        <f>SUM(B2:L2)</f>
        <v>1104079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59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52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53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2017-10-13T15:46:36Z</dcterms:modified>
</cp:coreProperties>
</file>