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  <sheet name="Fane 13. Ny aktivitet" sheetId="22" r:id="rId14"/>
  </sheets>
  <calcPr calcId="145621"/>
</workbook>
</file>

<file path=xl/calcChain.xml><?xml version="1.0" encoding="utf-8"?>
<calcChain xmlns="http://schemas.openxmlformats.org/spreadsheetml/2006/main">
  <c r="G9" i="9" l="1"/>
  <c r="G9" i="8"/>
  <c r="G13" i="9" l="1"/>
  <c r="F11" i="22" l="1"/>
  <c r="F12" i="22" l="1"/>
  <c r="E18" i="2" s="1"/>
  <c r="E20" i="2" l="1"/>
  <c r="G13" i="10"/>
  <c r="E12" i="2" l="1"/>
  <c r="G11" i="10" l="1"/>
  <c r="F18" i="20"/>
  <c r="F19" i="20" s="1"/>
  <c r="E15" i="2" s="1"/>
  <c r="F76" i="11" l="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6" i="9" s="1"/>
  <c r="D11" i="20"/>
  <c r="D12" i="20" s="1"/>
  <c r="E13" i="2" s="1"/>
  <c r="E17" i="2"/>
  <c r="E16" i="2"/>
  <c r="G12" i="8" l="1"/>
  <c r="E10" i="2" l="1"/>
  <c r="G18" i="19"/>
  <c r="G19" i="19" s="1"/>
  <c r="E11" i="2" s="1"/>
  <c r="G12" i="7"/>
  <c r="E10" i="15" l="1"/>
  <c r="E9" i="2"/>
  <c r="E15" i="13"/>
  <c r="F11" i="11"/>
  <c r="F77" i="11"/>
  <c r="E16" i="15" l="1"/>
  <c r="G16" i="15" s="1"/>
  <c r="G11" i="9" l="1"/>
  <c r="G30" i="13"/>
  <c r="G12" i="9" l="1"/>
  <c r="E13" i="15" s="1"/>
  <c r="E35" i="13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78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G35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<sst xmlns="http://schemas.openxmlformats.org/spreadsheetml/2006/main" count="481" uniqueCount="212">
  <si>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</si>
  <si>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</si>
  <si>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</si>
  <si>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</si>
  <si>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</si>
  <si>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</si>
  <si>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</si>
  <si>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</si>
  <si>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</si>
  <si>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</si>
  <si>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</si>
  <si>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</si>
  <si>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</si>
  <si>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</si>
  <si>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</si>
  <si>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</si>
  <si>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</si>
  <si>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</si>
  <si>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</si>
  <si>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</si>
  <si>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</si>
  <si>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</si>
  <si>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</si>
  <si>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</si>
  <si>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</si>
  <si>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</si>
  <si>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</si>
  <si>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</si>
  <si>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</si>
  <si>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</si>
  <si>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</si>
  <si>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</si>
  <si>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</si>
  <si>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</si>
  <si>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</si>
  <si>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</si>
  <si>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</si>
  <si>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</si>
  <si>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</si>
  <si>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</si>
  <si>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</si>
  <si>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</si>
  <si>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</si>
  <si>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</si>
  <si>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</si>
  <si>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</si>
  <si>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</si>
  <si>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</si>
  <si>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</si>
  <si>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</si>
  <si>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</si>
  <si>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</si>
  <si>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</si>
  <si>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</si>
  <si>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</si>
  <si>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</si>
  <si>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</si>
  <si>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</si>
  <si>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</si>
  <si>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</si>
  <si>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</si>
  <si>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</si>
  <si>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</si>
  <si>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</si>
  <si>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</si>
  <si>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</si>
  <si>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</si>
  <si>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</si>
  <si>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</si>
  <si>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</si>
  <si>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</si>
  <si>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</si>
  <si>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</si>
  <si>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</si>
  <si>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</si>
  <si>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</si>
  <si>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</si>
  <si>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</si>
  <si>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</si>
  <si>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</si>
  <si>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</si>
  <si>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</si>
  <si>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</si>
  <si>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</si>
  <si>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</si>
  <si>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</si>
  <si>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</si>
  <si>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</si>
  <si>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</si>
  <si>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</si>
  <si>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</si>
  <si>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</si>
  <si>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</si>
  <si>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</si>
  <si>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</si>
  <si>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</si>
  <si>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</si>
  <si>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</si>
  <si>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</si>
  <si>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</si>
  <si>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</si>
  <si>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</si>
  <si>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</si>
  <si>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</si>
  <si>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</si>
  <si>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</si>
  <si>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</si>
  <si>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</si>
  <si>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</si>
  <si>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</si>
  <si>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</si>
  <si>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</si>
  <si>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</si>
  <si>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</si>
  <si>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</si>
  <si>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</si>
  <si>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</si>
  <si>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</si>
  <si>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</si>
  <si>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</si>
  <si>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</si>
  <si>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</si>
  <si>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</si>
  <si>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</si>
  <si>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</si>
  <si>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</si>
  <si>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</si>
  <si>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</si>
  <si>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</si>
  <si>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</si>
  <si>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</si>
  <si>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</si>
  <si>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</si>
  <si>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</si>
  <si>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</si>
  <si>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</si>
  <si>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</si>
  <si>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</si>
  <si>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</si>
  <si>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</si>
  <si>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</si>
  <si>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</si>
  <si>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</si>
  <si>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</si>
  <si>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</si>
  <si>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</si>
  <si>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Kælder</t>
  </si>
  <si>
    <t>Værksteder, garager</t>
  </si>
  <si>
    <t>Beluftningstanke, Mek/EL</t>
  </si>
  <si>
    <t>Administrationbygninger</t>
  </si>
  <si>
    <t>Forklaring, SRO</t>
  </si>
  <si>
    <t>Gasdisponering - elproduktionsanlæg, Mek/EL</t>
  </si>
  <si>
    <t>Indløb med riste, Mek/EL</t>
  </si>
  <si>
    <t>Forklaring, Mek/EL</t>
  </si>
  <si>
    <t>Arbejdsplads</t>
  </si>
  <si>
    <t>Slutafvanding, slam - højteknologisk (centrifuger), Konstruktioner</t>
  </si>
  <si>
    <t>Efterklaringstanke, SRO</t>
  </si>
  <si>
    <t>Pumpeinstallation Miljøklasse A (100-300 l/s) - Mek/EL</t>
  </si>
  <si>
    <t>Pumpestationer i brønde (&lt; 6,25 m2), Mek/EL</t>
  </si>
  <si>
    <t>Pumpestationer m. overbygning (&lt; 20 m2), Mek/EL</t>
  </si>
  <si>
    <t>Overbygning</t>
  </si>
  <si>
    <t>Pumpestationer i brønde (&lt; 6,25 m2), SRO</t>
  </si>
  <si>
    <t>Installationer "mekaniske riste og SRO" Miljøklasse A. (20-30 m2) - Mek/EL</t>
  </si>
  <si>
    <t>Installationer "mekaniske riste og SRO" Miljøklasse A. (7-20 m2) - SRO</t>
  </si>
  <si>
    <t>Brønde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</si>
  <si>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</si>
  <si>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</si>
  <si>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</si>
  <si>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</si>
  <si>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</si>
  <si>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</si>
  <si>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Strømpeforing ≤ Ø 200 mm</t>
  </si>
  <si>
    <t>Strømpeforing Ø 500 mm &lt; Ledningsnet ≤ Ø 800 mm</t>
  </si>
  <si>
    <t>Stik</t>
  </si>
  <si>
    <t>Pumpestationer i brønde (&lt; 6,25 m2), Konstruktioner</t>
  </si>
  <si>
    <t>Jordbassin Klasse A</t>
  </si>
  <si>
    <t>Pumpeinstallation Miljøklasse A (100-300 l/s) -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</si>
  <si>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</si>
  <si>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</si>
  <si>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</si>
  <si>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</si>
  <si>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</si>
  <si>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</si>
  <si>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</si>
  <si>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</si>
  <si>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</si>
  <si>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</si>
  <si>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</si>
  <si>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</si>
  <si>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</si>
  <si>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</si>
  <si>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</si>
  <si>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</si>
  <si>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</si>
  <si>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</si>
  <si>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</si>
  <si>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</si>
  <si>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</si>
  <si>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</si>
  <si>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</si>
  <si>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</si>
  <si>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</si>
  <si>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</si>
  <si>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13: Ny aktivitet i hovedvirksomheden</t>
  </si>
  <si>
    <t>Ny aktivitet i hovedvirksomheden</t>
  </si>
  <si>
    <t>Beskrivelse af aktivitet</t>
  </si>
  <si>
    <t>Ny aktivitet i alt i 2016-niveau</t>
  </si>
  <si>
    <t>Ny aktivitet i alt i 2017-niveau</t>
  </si>
  <si>
    <t>Ny aktivitet under hovedvirksomheden</t>
  </si>
  <si>
    <t>Energiproduktion (udnyttelse eller salg af energi)</t>
  </si>
  <si>
    <t>Fane 13</t>
  </si>
  <si>
    <t>Ny aktivitet under hovedvirksomhed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</si>
</sst>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49" fontId="8" fillId="10" borderId="10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8" t="s">
        <v>5</v>
      </c>
      <c r="E6" s="58"/>
      <c r="F6" s="58"/>
      <c r="G6" s="58"/>
      <c r="H6" s="4"/>
      <c r="I6" s="2"/>
    </row>
    <row r="7" spans="1:9" ht="15" customHeight="1" x14ac:dyDescent="0.25">
      <c r="A7" s="2"/>
      <c r="B7" s="2"/>
      <c r="C7" s="4"/>
      <c r="D7" s="58"/>
      <c r="E7" s="58"/>
      <c r="F7" s="58"/>
      <c r="G7" s="58"/>
      <c r="H7" s="4"/>
      <c r="I7" s="2"/>
    </row>
    <row r="8" spans="1:9" ht="15.75" x14ac:dyDescent="0.25">
      <c r="A8" s="2"/>
      <c r="B8" s="2"/>
      <c r="C8" s="5"/>
      <c r="D8" s="63" t="s">
        <v>122</v>
      </c>
      <c r="E8" s="63"/>
      <c r="F8" s="63"/>
      <c r="G8" s="63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2" t="s">
        <v>6</v>
      </c>
      <c r="E11" s="62"/>
      <c r="F11" s="62"/>
      <c r="G11" s="62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73" t="s">
        <v>69</v>
      </c>
      <c r="E13" s="74"/>
      <c r="F13" s="74"/>
      <c r="G13" s="75"/>
      <c r="H13" s="2"/>
      <c r="I13" s="2"/>
    </row>
    <row r="14" spans="1:9" x14ac:dyDescent="0.25">
      <c r="A14" s="2"/>
      <c r="B14" s="2"/>
      <c r="C14" s="7" t="s">
        <v>68</v>
      </c>
      <c r="D14" s="73" t="s">
        <v>70</v>
      </c>
      <c r="E14" s="74"/>
      <c r="F14" s="74"/>
      <c r="G14" s="75"/>
      <c r="H14" s="2"/>
      <c r="I14" s="2"/>
    </row>
    <row r="15" spans="1:9" x14ac:dyDescent="0.25">
      <c r="A15" s="2"/>
      <c r="B15" s="2"/>
      <c r="C15" s="7" t="s">
        <v>8</v>
      </c>
      <c r="D15" s="64" t="s">
        <v>63</v>
      </c>
      <c r="E15" s="65"/>
      <c r="F15" s="65"/>
      <c r="G15" s="66"/>
      <c r="H15" s="2"/>
      <c r="I15" s="2"/>
    </row>
    <row r="16" spans="1:9" x14ac:dyDescent="0.25">
      <c r="A16" s="2"/>
      <c r="B16" s="2"/>
      <c r="C16" s="7" t="s">
        <v>9</v>
      </c>
      <c r="D16" s="64" t="s">
        <v>49</v>
      </c>
      <c r="E16" s="65"/>
      <c r="F16" s="65"/>
      <c r="G16" s="66"/>
      <c r="H16" s="2"/>
      <c r="I16" s="2"/>
    </row>
    <row r="17" spans="1:9" x14ac:dyDescent="0.25">
      <c r="A17" s="2"/>
      <c r="B17" s="2"/>
      <c r="C17" s="7" t="s">
        <v>10</v>
      </c>
      <c r="D17" s="67" t="s">
        <v>15</v>
      </c>
      <c r="E17" s="68"/>
      <c r="F17" s="68"/>
      <c r="G17" s="69"/>
      <c r="H17" s="2"/>
      <c r="I17" s="2"/>
    </row>
    <row r="18" spans="1:9" x14ac:dyDescent="0.25">
      <c r="A18" s="2"/>
      <c r="B18" s="2"/>
      <c r="C18" s="7" t="s">
        <v>11</v>
      </c>
      <c r="D18" s="67" t="s">
        <v>16</v>
      </c>
      <c r="E18" s="68"/>
      <c r="F18" s="68"/>
      <c r="G18" s="69"/>
      <c r="H18" s="2"/>
      <c r="I18" s="2"/>
    </row>
    <row r="19" spans="1:9" x14ac:dyDescent="0.25">
      <c r="A19" s="2"/>
      <c r="B19" s="2"/>
      <c r="C19" s="7" t="s">
        <v>12</v>
      </c>
      <c r="D19" s="70" t="s">
        <v>17</v>
      </c>
      <c r="E19" s="71"/>
      <c r="F19" s="71"/>
      <c r="G19" s="72"/>
      <c r="H19" s="2"/>
      <c r="I19" s="2"/>
    </row>
    <row r="20" spans="1:9" x14ac:dyDescent="0.25">
      <c r="A20" s="2"/>
      <c r="B20" s="2"/>
      <c r="C20" s="7" t="s">
        <v>13</v>
      </c>
      <c r="D20" s="59" t="s">
        <v>75</v>
      </c>
      <c r="E20" s="60"/>
      <c r="F20" s="60"/>
      <c r="G20" s="61"/>
      <c r="H20" s="2"/>
      <c r="I20" s="2"/>
    </row>
    <row r="21" spans="1:9" x14ac:dyDescent="0.25">
      <c r="A21" s="2"/>
      <c r="B21" s="2"/>
      <c r="C21" s="7" t="s">
        <v>14</v>
      </c>
      <c r="D21" s="59" t="s">
        <v>98</v>
      </c>
      <c r="E21" s="60"/>
      <c r="F21" s="60"/>
      <c r="G21" s="61"/>
      <c r="H21" s="2"/>
      <c r="I21" s="2"/>
    </row>
    <row r="22" spans="1:9" x14ac:dyDescent="0.25">
      <c r="A22" s="2"/>
      <c r="B22" s="2"/>
      <c r="C22" s="7" t="s">
        <v>59</v>
      </c>
      <c r="D22" s="79" t="s">
        <v>142</v>
      </c>
      <c r="E22" s="80"/>
      <c r="F22" s="80"/>
      <c r="G22" s="81"/>
      <c r="H22" s="2"/>
      <c r="I22" s="2"/>
    </row>
    <row r="23" spans="1:9" x14ac:dyDescent="0.25">
      <c r="A23" s="2"/>
      <c r="B23" s="2"/>
      <c r="C23" s="7" t="s">
        <v>66</v>
      </c>
      <c r="D23" s="76" t="s">
        <v>65</v>
      </c>
      <c r="E23" s="77"/>
      <c r="F23" s="77"/>
      <c r="G23" s="78"/>
      <c r="H23" s="2"/>
      <c r="I23" s="2"/>
    </row>
    <row r="24" spans="1:9" x14ac:dyDescent="0.25">
      <c r="A24" s="2"/>
      <c r="B24" s="2"/>
      <c r="C24" s="7" t="s">
        <v>67</v>
      </c>
      <c r="D24" s="76" t="s">
        <v>64</v>
      </c>
      <c r="E24" s="77"/>
      <c r="F24" s="77"/>
      <c r="G24" s="78"/>
      <c r="H24" s="2"/>
      <c r="I24" s="2"/>
    </row>
    <row r="25" spans="1:9" x14ac:dyDescent="0.25">
      <c r="A25" s="2"/>
      <c r="B25" s="2"/>
      <c r="C25" s="7" t="s">
        <v>210</v>
      </c>
      <c r="D25" s="76" t="s">
        <v>211</v>
      </c>
      <c r="E25" s="77"/>
      <c r="F25" s="77"/>
      <c r="G25" s="78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6">
    <mergeCell ref="D25:G25"/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Ny aktivitet'!A1" display="Ny aktivitet under hovedvirksomhed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192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4577072.33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13618000</v>
      </c>
      <c r="H10" s="23" t="s">
        <v>4</v>
      </c>
      <c r="I10" s="2"/>
    </row>
    <row r="11" spans="1:9" x14ac:dyDescent="0.25">
      <c r="A11" s="2"/>
      <c r="B11" s="96" t="s">
        <v>193</v>
      </c>
      <c r="C11" s="97"/>
      <c r="D11" s="97"/>
      <c r="E11" s="97"/>
      <c r="F11" s="98"/>
      <c r="G11" s="21">
        <f>G9-G10</f>
        <v>-9040927.6699999999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194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4486252.8599999994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6200000</v>
      </c>
      <c r="H16" s="23" t="s">
        <v>4</v>
      </c>
      <c r="I16" s="2"/>
    </row>
    <row r="17" spans="1:9" x14ac:dyDescent="0.25">
      <c r="A17" s="2"/>
      <c r="B17" s="96" t="s">
        <v>194</v>
      </c>
      <c r="C17" s="97"/>
      <c r="D17" s="97"/>
      <c r="E17" s="97"/>
      <c r="F17" s="98"/>
      <c r="G17" s="21">
        <f>G15-G16</f>
        <v>-1713747.1400000006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195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195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196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196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2016'!F78</f>
        <v>1467641.3627999998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1240190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227451.36279999977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239598732.2918072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84595855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5850143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238796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2354023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93038817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2108602.67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2108602.67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-11054406.609999999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-38848084.399999999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-26971798.030000001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-500466.74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-77374755.779999986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17772663.890000015</v>
      </c>
      <c r="F28" s="38" t="s">
        <v>4</v>
      </c>
      <c r="G28" s="1">
        <f>IF(E28&lt;0,0,-E28)</f>
        <v>-17772663.890000015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65234546</v>
      </c>
      <c r="F30" s="38" t="s">
        <v>4</v>
      </c>
      <c r="G30" s="18">
        <f>-$E$30</f>
        <v>-65234546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124299396.5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11255461.92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135554858.41999999</v>
      </c>
      <c r="F35" s="38" t="s">
        <v>4</v>
      </c>
      <c r="G35" s="18">
        <f>-E35</f>
        <v>-135554858.41999999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21036663.981807202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189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190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185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202</v>
      </c>
      <c r="C16" s="90"/>
      <c r="D16" s="90"/>
      <c r="E16" s="91"/>
      <c r="F16" s="113" t="s">
        <v>186</v>
      </c>
      <c r="G16" s="113"/>
      <c r="H16" s="2"/>
    </row>
    <row r="17" spans="1:8" x14ac:dyDescent="0.25">
      <c r="A17" s="2"/>
      <c r="B17" s="86" t="s">
        <v>198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187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188</v>
      </c>
      <c r="C19" s="97"/>
      <c r="D19" s="97"/>
      <c r="E19" s="98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197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203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204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205</v>
      </c>
      <c r="C9" s="90"/>
      <c r="D9" s="90"/>
      <c r="E9" s="91"/>
      <c r="F9" s="113" t="s">
        <v>47</v>
      </c>
      <c r="G9" s="113"/>
      <c r="H9" s="2"/>
    </row>
    <row r="10" spans="1:8" x14ac:dyDescent="0.25">
      <c r="A10" s="2"/>
      <c r="B10" s="115" t="s">
        <v>209</v>
      </c>
      <c r="C10" s="117"/>
      <c r="D10" s="117"/>
      <c r="E10" s="116"/>
      <c r="F10" s="27">
        <v>598666</v>
      </c>
      <c r="G10" s="23" t="s">
        <v>4</v>
      </c>
      <c r="H10" s="2"/>
    </row>
    <row r="11" spans="1:8" x14ac:dyDescent="0.25">
      <c r="A11" s="2"/>
      <c r="B11" s="96" t="s">
        <v>206</v>
      </c>
      <c r="C11" s="98"/>
      <c r="D11" s="21"/>
      <c r="E11" s="22"/>
      <c r="F11" s="21">
        <f>SUM(F10:F10)</f>
        <v>598666</v>
      </c>
      <c r="G11" s="22" t="s">
        <v>4</v>
      </c>
      <c r="H11" s="2"/>
    </row>
    <row r="12" spans="1:8" x14ac:dyDescent="0.25">
      <c r="A12" s="2"/>
      <c r="B12" s="96" t="s">
        <v>207</v>
      </c>
      <c r="C12" s="98"/>
      <c r="D12" s="21"/>
      <c r="E12" s="22"/>
      <c r="F12" s="21">
        <f>F11*(1+'Fane 2.1. Økonomisk ramme 2018'!E19/100)</f>
        <v>609142.65500000003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7">
    <mergeCell ref="B12:C12"/>
    <mergeCell ref="B3:G4"/>
    <mergeCell ref="B8:G8"/>
    <mergeCell ref="B9:E9"/>
    <mergeCell ref="F9:G9"/>
    <mergeCell ref="B10:E10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173286628.54894334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13722520.603667149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-9368865.9152110014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200</v>
      </c>
      <c r="C12" s="49"/>
      <c r="D12" s="50"/>
      <c r="E12" s="12">
        <f>'Fane 5. Individuelt eff.krav'!G10</f>
        <v>-2568629.7706569652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185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ht="15" customHeight="1" x14ac:dyDescent="0.25">
      <c r="A18" s="2"/>
      <c r="B18" s="83" t="s">
        <v>208</v>
      </c>
      <c r="C18" s="84"/>
      <c r="D18" s="85"/>
      <c r="E18" s="12">
        <f>'Fane 13. Ny aktivitet'!F12</f>
        <v>609142.65500000003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2" t="s">
        <v>123</v>
      </c>
      <c r="C20" s="87"/>
      <c r="D20" s="88"/>
      <c r="E20" s="12">
        <f>SUM(E9,E11:E18)*(E19/100)</f>
        <v>2834269.8215663196</v>
      </c>
      <c r="F20" s="9" t="s">
        <v>4</v>
      </c>
      <c r="G20" s="13"/>
      <c r="H20" s="14"/>
      <c r="I20" s="2"/>
    </row>
    <row r="21" spans="1:9" x14ac:dyDescent="0.25">
      <c r="A21" s="2"/>
      <c r="B21" s="86" t="s">
        <v>15</v>
      </c>
      <c r="C21" s="87"/>
      <c r="D21" s="88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86" t="s">
        <v>16</v>
      </c>
      <c r="C22" s="87"/>
      <c r="D22" s="88"/>
      <c r="E22" s="12">
        <f>'Fane 6. Generelt eff.krav'!G17</f>
        <v>2968889.0142264809</v>
      </c>
      <c r="F22" s="9" t="s">
        <v>4</v>
      </c>
      <c r="G22" s="16"/>
      <c r="H22" s="17"/>
      <c r="I22" s="2"/>
    </row>
    <row r="23" spans="1:9" x14ac:dyDescent="0.25">
      <c r="A23" s="2"/>
      <c r="B23" s="93" t="s">
        <v>191</v>
      </c>
      <c r="C23" s="94"/>
      <c r="D23" s="95"/>
      <c r="E23" s="18">
        <f>SUM(E9,E11:E18,E20)-SUM(E21:E22)</f>
        <v>161823656.32541522</v>
      </c>
      <c r="F23" s="19" t="s">
        <v>4</v>
      </c>
      <c r="G23" s="18">
        <f>E23</f>
        <v>161823656.32541522</v>
      </c>
      <c r="H23" s="19" t="s">
        <v>4</v>
      </c>
      <c r="I23" s="2"/>
    </row>
    <row r="24" spans="1:9" x14ac:dyDescent="0.25">
      <c r="A24" s="2"/>
      <c r="B24" s="96" t="s">
        <v>17</v>
      </c>
      <c r="C24" s="97"/>
      <c r="D24" s="97"/>
      <c r="E24" s="97"/>
      <c r="F24" s="97"/>
      <c r="G24" s="97"/>
      <c r="H24" s="98"/>
      <c r="I24" s="2"/>
    </row>
    <row r="25" spans="1:9" x14ac:dyDescent="0.25">
      <c r="A25" s="2"/>
      <c r="B25" s="89" t="s">
        <v>55</v>
      </c>
      <c r="C25" s="90"/>
      <c r="D25" s="91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96" t="s">
        <v>98</v>
      </c>
      <c r="C26" s="97"/>
      <c r="D26" s="97"/>
      <c r="E26" s="97"/>
      <c r="F26" s="97"/>
      <c r="G26" s="97"/>
      <c r="H26" s="98"/>
      <c r="I26" s="2"/>
    </row>
    <row r="27" spans="1:9" x14ac:dyDescent="0.25">
      <c r="A27" s="2"/>
      <c r="B27" s="83" t="s">
        <v>105</v>
      </c>
      <c r="C27" s="84"/>
      <c r="D27" s="85"/>
      <c r="E27" s="12">
        <f>'Fane 9. Korrektion af PL2016'!G11</f>
        <v>-9040927.6699999999</v>
      </c>
      <c r="F27" s="9" t="s">
        <v>4</v>
      </c>
      <c r="G27" s="20"/>
      <c r="H27" s="11"/>
      <c r="I27" s="2"/>
    </row>
    <row r="28" spans="1:9" x14ac:dyDescent="0.25">
      <c r="A28" s="2"/>
      <c r="B28" s="83" t="s">
        <v>99</v>
      </c>
      <c r="C28" s="84"/>
      <c r="D28" s="85"/>
      <c r="E28" s="12">
        <f>'Fane 9. Korrektion af PL2016'!G17</f>
        <v>-1713747.1400000006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3" t="s">
        <v>100</v>
      </c>
      <c r="C29" s="84"/>
      <c r="D29" s="85"/>
      <c r="E29" s="12">
        <f>'Fane 9. Korrektion af PL2016'!G23</f>
        <v>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3" t="s">
        <v>101</v>
      </c>
      <c r="C30" s="84"/>
      <c r="D30" s="85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3" t="s">
        <v>102</v>
      </c>
      <c r="C31" s="84"/>
      <c r="D31" s="85"/>
      <c r="E31" s="12">
        <f>'Fane 9. Korrektion af PL2016'!G35</f>
        <v>227451.36279999977</v>
      </c>
      <c r="F31" s="9" t="s">
        <v>4</v>
      </c>
      <c r="G31" s="15"/>
      <c r="H31" s="14"/>
      <c r="I31" s="2"/>
    </row>
    <row r="32" spans="1:9" x14ac:dyDescent="0.25">
      <c r="A32" s="2"/>
      <c r="B32" s="89" t="s">
        <v>103</v>
      </c>
      <c r="C32" s="90"/>
      <c r="D32" s="91"/>
      <c r="E32" s="18">
        <f>SUM(E27:E31)</f>
        <v>-10527223.4472</v>
      </c>
      <c r="F32" s="19" t="s">
        <v>4</v>
      </c>
      <c r="G32" s="18">
        <f>E32</f>
        <v>-10527223.4472</v>
      </c>
      <c r="H32" s="19" t="s">
        <v>4</v>
      </c>
      <c r="I32" s="2"/>
    </row>
    <row r="33" spans="1:9" x14ac:dyDescent="0.25">
      <c r="A33" s="2"/>
      <c r="B33" s="96" t="s">
        <v>18</v>
      </c>
      <c r="C33" s="97"/>
      <c r="D33" s="97"/>
      <c r="E33" s="97"/>
      <c r="F33" s="97"/>
      <c r="G33" s="97"/>
      <c r="H33" s="98"/>
      <c r="I33" s="2"/>
    </row>
    <row r="34" spans="1:9" x14ac:dyDescent="0.25">
      <c r="A34" s="2"/>
      <c r="B34" s="89" t="s">
        <v>104</v>
      </c>
      <c r="C34" s="90"/>
      <c r="D34" s="91"/>
      <c r="E34" s="18">
        <f>'Fane 10. Kontrol af PL2016'!G36</f>
        <v>21036663.981807202</v>
      </c>
      <c r="F34" s="19" t="s">
        <v>4</v>
      </c>
      <c r="G34" s="18">
        <f>E34</f>
        <v>21036663.981807202</v>
      </c>
      <c r="H34" s="19" t="s">
        <v>4</v>
      </c>
      <c r="I34" s="2"/>
    </row>
    <row r="35" spans="1:9" x14ac:dyDescent="0.25">
      <c r="A35" s="2"/>
      <c r="B35" s="96" t="s">
        <v>62</v>
      </c>
      <c r="C35" s="97"/>
      <c r="D35" s="97"/>
      <c r="E35" s="97"/>
      <c r="F35" s="98"/>
      <c r="G35" s="21">
        <f>G23+G25+G32+G34</f>
        <v>172333096.86002243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3:D13"/>
    <mergeCell ref="B14:D14"/>
    <mergeCell ref="B16:D16"/>
    <mergeCell ref="B17:D17"/>
    <mergeCell ref="B15:D15"/>
    <mergeCell ref="B18:D18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2018'!G23</f>
        <v>161823656.32541522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2018'!E19/100)</f>
        <v>4429843.645504131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2018'!E19/100</f>
        <v>2831913.9856947665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2964923.1552107404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191</v>
      </c>
      <c r="C14" s="94"/>
      <c r="D14" s="95"/>
      <c r="E14" s="18">
        <f>$E$9+$E$11-$E$12-$E$13</f>
        <v>161690647.15589926</v>
      </c>
      <c r="F14" s="19" t="s">
        <v>4</v>
      </c>
      <c r="G14" s="18">
        <f>E14</f>
        <v>161690647.15589926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161690647.15589926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51925746.692986071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107638361.25229011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13722520.603667149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173286628.54894334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177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178</v>
      </c>
      <c r="C11" s="106"/>
      <c r="D11" s="106"/>
      <c r="E11" s="56">
        <v>132666.94260000001</v>
      </c>
      <c r="F11" s="23" t="s">
        <v>4</v>
      </c>
      <c r="G11" s="27">
        <v>138765.03</v>
      </c>
      <c r="H11" s="23" t="s">
        <v>4</v>
      </c>
      <c r="I11" s="2"/>
    </row>
    <row r="12" spans="1:9" x14ac:dyDescent="0.25">
      <c r="A12" s="2"/>
      <c r="B12" s="105" t="s">
        <v>179</v>
      </c>
      <c r="C12" s="106"/>
      <c r="D12" s="106"/>
      <c r="E12" s="56">
        <v>7966021.6496000001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180</v>
      </c>
      <c r="C13" s="106"/>
      <c r="D13" s="106"/>
      <c r="E13" s="56">
        <v>32398.416399999998</v>
      </c>
      <c r="F13" s="23" t="s">
        <v>4</v>
      </c>
      <c r="G13" s="27">
        <v>83270.91</v>
      </c>
      <c r="H13" s="23" t="s">
        <v>4</v>
      </c>
      <c r="I13" s="2"/>
    </row>
    <row r="14" spans="1:9" x14ac:dyDescent="0.25">
      <c r="A14" s="2"/>
      <c r="B14" s="105" t="s">
        <v>181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182</v>
      </c>
      <c r="C15" s="106"/>
      <c r="D15" s="106"/>
      <c r="E15" s="56">
        <v>4689301.6817999994</v>
      </c>
      <c r="F15" s="23" t="s">
        <v>4</v>
      </c>
      <c r="G15" s="27">
        <v>3400463</v>
      </c>
      <c r="H15" s="23" t="s">
        <v>4</v>
      </c>
      <c r="I15" s="2"/>
    </row>
    <row r="16" spans="1:9" x14ac:dyDescent="0.25">
      <c r="A16" s="2"/>
      <c r="B16" s="105" t="s">
        <v>183</v>
      </c>
      <c r="C16" s="106"/>
      <c r="D16" s="106"/>
      <c r="E16" s="56">
        <v>730039.26879999996</v>
      </c>
      <c r="F16" s="23" t="s">
        <v>4</v>
      </c>
      <c r="G16" s="27">
        <v>720198.39</v>
      </c>
      <c r="H16" s="23" t="s">
        <v>4</v>
      </c>
      <c r="I16" s="2"/>
    </row>
    <row r="17" spans="1:9" x14ac:dyDescent="0.25">
      <c r="A17" s="2"/>
      <c r="B17" s="105" t="s">
        <v>184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-9207730.6292000003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2018'!E19/100)</f>
        <v>-9368865.9152110014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2018'!E16:E18)</f>
        <v>160173250.6002762</v>
      </c>
      <c r="H9" s="23" t="s">
        <v>4</v>
      </c>
      <c r="I9" s="2"/>
    </row>
    <row r="10" spans="1:9" x14ac:dyDescent="0.25">
      <c r="A10" s="2"/>
      <c r="B10" s="48" t="s">
        <v>200</v>
      </c>
      <c r="C10" s="49"/>
      <c r="D10" s="49"/>
      <c r="E10" s="49"/>
      <c r="F10" s="50"/>
      <c r="G10" s="12">
        <v>-2568629.7706569652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2018'!E16,'Fane 2.1. Økonomisk ramme 2018'!E18))</f>
        <v>52534889.347986072</v>
      </c>
      <c r="H9" s="23" t="s">
        <v>4</v>
      </c>
      <c r="I9" s="2"/>
    </row>
    <row r="10" spans="1:9" x14ac:dyDescent="0.25">
      <c r="A10" s="2"/>
      <c r="B10" s="52" t="s">
        <v>199</v>
      </c>
      <c r="C10" s="53"/>
      <c r="D10" s="53"/>
      <c r="E10" s="53"/>
      <c r="F10" s="54"/>
      <c r="G10" s="12">
        <v>-1038514.9400000001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2018'!E19/100)*$G$11/100</f>
        <v>1047951.2192025167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107638361.25229011</v>
      </c>
      <c r="H13" s="23" t="s">
        <v>4</v>
      </c>
      <c r="I13" s="2"/>
    </row>
    <row r="14" spans="1:9" x14ac:dyDescent="0.25">
      <c r="A14" s="2"/>
      <c r="B14" s="48" t="s">
        <v>201</v>
      </c>
      <c r="C14" s="49"/>
      <c r="D14" s="49"/>
      <c r="E14" s="49"/>
      <c r="F14" s="50"/>
      <c r="G14" s="12">
        <v>-977369.56590000005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2018'!E19/100)*$G$15/100</f>
        <v>1920937.7950239643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2968889.0142264809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8473505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8473505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68525.86</v>
      </c>
      <c r="F10" s="12">
        <f>E10/D10</f>
        <v>913.67813333333334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69379.8</v>
      </c>
      <c r="F11" s="12">
        <f t="shared" ref="F11:F77" si="0">E11/D11</f>
        <v>925.06400000000008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1075216.28</v>
      </c>
      <c r="F12" s="12">
        <f t="shared" si="0"/>
        <v>53760.813999999998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86015.32</v>
      </c>
      <c r="F13" s="12">
        <f t="shared" si="0"/>
        <v>1146.8709333333334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10</v>
      </c>
      <c r="E14" s="27">
        <v>69085.41</v>
      </c>
      <c r="F14" s="12">
        <f t="shared" si="0"/>
        <v>6908.5410000000002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220287.7</v>
      </c>
      <c r="F15" s="12">
        <f t="shared" si="0"/>
        <v>11014.385</v>
      </c>
      <c r="G15" s="23" t="s">
        <v>4</v>
      </c>
      <c r="H15" s="2"/>
    </row>
    <row r="16" spans="1:8" x14ac:dyDescent="0.25">
      <c r="A16" s="2"/>
      <c r="B16" s="47" t="s">
        <v>147</v>
      </c>
      <c r="C16" s="41">
        <v>2016</v>
      </c>
      <c r="D16" s="28">
        <v>75</v>
      </c>
      <c r="E16" s="27">
        <v>36603</v>
      </c>
      <c r="F16" s="12">
        <f t="shared" si="0"/>
        <v>488.04</v>
      </c>
      <c r="G16" s="23" t="s">
        <v>4</v>
      </c>
      <c r="H16" s="2"/>
    </row>
    <row r="17" spans="1:8" x14ac:dyDescent="0.25">
      <c r="A17" s="2"/>
      <c r="B17" s="47" t="s">
        <v>147</v>
      </c>
      <c r="C17" s="41">
        <v>2016</v>
      </c>
      <c r="D17" s="28">
        <v>75</v>
      </c>
      <c r="E17" s="27">
        <v>28460.25</v>
      </c>
      <c r="F17" s="12">
        <f t="shared" si="0"/>
        <v>379.47</v>
      </c>
      <c r="G17" s="23" t="s">
        <v>4</v>
      </c>
      <c r="H17" s="2"/>
    </row>
    <row r="18" spans="1:8" x14ac:dyDescent="0.25">
      <c r="A18" s="2"/>
      <c r="B18" s="47" t="s">
        <v>152</v>
      </c>
      <c r="C18" s="41">
        <v>2016</v>
      </c>
      <c r="D18" s="28">
        <v>20</v>
      </c>
      <c r="E18" s="27">
        <v>1608274.77</v>
      </c>
      <c r="F18" s="12">
        <f t="shared" si="0"/>
        <v>80413.738500000007</v>
      </c>
      <c r="G18" s="23" t="s">
        <v>4</v>
      </c>
      <c r="H18" s="2"/>
    </row>
    <row r="19" spans="1:8" x14ac:dyDescent="0.25">
      <c r="A19" s="2"/>
      <c r="B19" s="47" t="s">
        <v>152</v>
      </c>
      <c r="C19" s="41">
        <v>2016</v>
      </c>
      <c r="D19" s="28">
        <v>20</v>
      </c>
      <c r="E19" s="27">
        <v>537726.01</v>
      </c>
      <c r="F19" s="12">
        <f t="shared" si="0"/>
        <v>26886.300500000001</v>
      </c>
      <c r="G19" s="23" t="s">
        <v>4</v>
      </c>
      <c r="H19" s="2"/>
    </row>
    <row r="20" spans="1:8" x14ac:dyDescent="0.25">
      <c r="A20" s="2"/>
      <c r="B20" s="47" t="s">
        <v>148</v>
      </c>
      <c r="C20" s="41">
        <v>2016</v>
      </c>
      <c r="D20" s="28">
        <v>20</v>
      </c>
      <c r="E20" s="27">
        <v>669228.1</v>
      </c>
      <c r="F20" s="12">
        <f t="shared" si="0"/>
        <v>33461.404999999999</v>
      </c>
      <c r="G20" s="23" t="s">
        <v>4</v>
      </c>
      <c r="H20" s="2"/>
    </row>
    <row r="21" spans="1:8" x14ac:dyDescent="0.25">
      <c r="A21" s="2"/>
      <c r="B21" s="47" t="s">
        <v>153</v>
      </c>
      <c r="C21" s="41">
        <v>2016</v>
      </c>
      <c r="D21" s="28">
        <v>20</v>
      </c>
      <c r="E21" s="27">
        <v>70560.210000000006</v>
      </c>
      <c r="F21" s="12">
        <f t="shared" si="0"/>
        <v>3528.0105000000003</v>
      </c>
      <c r="G21" s="23" t="s">
        <v>4</v>
      </c>
      <c r="H21" s="2"/>
    </row>
    <row r="22" spans="1:8" x14ac:dyDescent="0.25">
      <c r="A22" s="2"/>
      <c r="B22" s="47" t="s">
        <v>151</v>
      </c>
      <c r="C22" s="41">
        <v>2016</v>
      </c>
      <c r="D22" s="28">
        <v>20</v>
      </c>
      <c r="E22" s="27">
        <v>383787</v>
      </c>
      <c r="F22" s="12">
        <f t="shared" si="0"/>
        <v>19189.349999999999</v>
      </c>
      <c r="G22" s="23" t="s">
        <v>4</v>
      </c>
      <c r="H22" s="2"/>
    </row>
    <row r="23" spans="1:8" x14ac:dyDescent="0.25">
      <c r="A23" s="2"/>
      <c r="B23" s="47" t="s">
        <v>154</v>
      </c>
      <c r="C23" s="41">
        <v>2016</v>
      </c>
      <c r="D23" s="28">
        <v>5</v>
      </c>
      <c r="E23" s="27">
        <v>39087.300000000003</v>
      </c>
      <c r="F23" s="12">
        <f t="shared" si="0"/>
        <v>7817.4600000000009</v>
      </c>
      <c r="G23" s="23" t="s">
        <v>4</v>
      </c>
      <c r="H23" s="2"/>
    </row>
    <row r="24" spans="1:8" x14ac:dyDescent="0.25">
      <c r="A24" s="2"/>
      <c r="B24" s="47" t="s">
        <v>153</v>
      </c>
      <c r="C24" s="41">
        <v>2016</v>
      </c>
      <c r="D24" s="28">
        <v>20</v>
      </c>
      <c r="E24" s="27">
        <v>444647.28</v>
      </c>
      <c r="F24" s="12">
        <f t="shared" si="0"/>
        <v>22232.364000000001</v>
      </c>
      <c r="G24" s="23" t="s">
        <v>4</v>
      </c>
      <c r="H24" s="2"/>
    </row>
    <row r="25" spans="1:8" x14ac:dyDescent="0.25">
      <c r="A25" s="2"/>
      <c r="B25" s="47" t="s">
        <v>154</v>
      </c>
      <c r="C25" s="41">
        <v>2016</v>
      </c>
      <c r="D25" s="28">
        <v>5</v>
      </c>
      <c r="E25" s="27">
        <v>92297.37</v>
      </c>
      <c r="F25" s="12">
        <f t="shared" si="0"/>
        <v>18459.473999999998</v>
      </c>
      <c r="G25" s="23" t="s">
        <v>4</v>
      </c>
      <c r="H25" s="2"/>
    </row>
    <row r="26" spans="1:8" ht="26.25" x14ac:dyDescent="0.25">
      <c r="A26" s="2"/>
      <c r="B26" s="47" t="s">
        <v>155</v>
      </c>
      <c r="C26" s="41">
        <v>2016</v>
      </c>
      <c r="D26" s="28">
        <v>60</v>
      </c>
      <c r="E26" s="27">
        <v>163670.72</v>
      </c>
      <c r="F26" s="12">
        <f t="shared" si="0"/>
        <v>2727.8453333333332</v>
      </c>
      <c r="G26" s="23" t="s">
        <v>4</v>
      </c>
      <c r="H26" s="2"/>
    </row>
    <row r="27" spans="1:8" x14ac:dyDescent="0.25">
      <c r="A27" s="2"/>
      <c r="B27" s="47" t="s">
        <v>148</v>
      </c>
      <c r="C27" s="41">
        <v>2016</v>
      </c>
      <c r="D27" s="28">
        <v>20</v>
      </c>
      <c r="E27" s="27">
        <v>538797.85</v>
      </c>
      <c r="F27" s="12">
        <f t="shared" si="0"/>
        <v>26939.892499999998</v>
      </c>
      <c r="G27" s="23" t="s">
        <v>4</v>
      </c>
      <c r="H27" s="2"/>
    </row>
    <row r="28" spans="1:8" x14ac:dyDescent="0.25">
      <c r="A28" s="2"/>
      <c r="B28" s="47" t="s">
        <v>156</v>
      </c>
      <c r="C28" s="41">
        <v>2016</v>
      </c>
      <c r="D28" s="28">
        <v>10</v>
      </c>
      <c r="E28" s="27">
        <v>70337.820000000007</v>
      </c>
      <c r="F28" s="12">
        <f t="shared" si="0"/>
        <v>7033.7820000000011</v>
      </c>
      <c r="G28" s="23" t="s">
        <v>4</v>
      </c>
      <c r="H28" s="2"/>
    </row>
    <row r="29" spans="1:8" x14ac:dyDescent="0.25">
      <c r="A29" s="2"/>
      <c r="B29" s="47" t="s">
        <v>147</v>
      </c>
      <c r="C29" s="41">
        <v>2016</v>
      </c>
      <c r="D29" s="28">
        <v>75</v>
      </c>
      <c r="E29" s="27">
        <v>256577.67</v>
      </c>
      <c r="F29" s="12">
        <f t="shared" si="0"/>
        <v>3421.0356000000002</v>
      </c>
      <c r="G29" s="23" t="s">
        <v>4</v>
      </c>
      <c r="H29" s="2"/>
    </row>
    <row r="30" spans="1:8" ht="26.25" x14ac:dyDescent="0.25">
      <c r="A30" s="2"/>
      <c r="B30" s="47" t="s">
        <v>157</v>
      </c>
      <c r="C30" s="41">
        <v>2016</v>
      </c>
      <c r="D30" s="28">
        <v>20</v>
      </c>
      <c r="E30" s="27">
        <v>330303.43</v>
      </c>
      <c r="F30" s="12">
        <f t="shared" si="0"/>
        <v>16515.1715</v>
      </c>
      <c r="G30" s="23" t="s">
        <v>4</v>
      </c>
      <c r="H30" s="2"/>
    </row>
    <row r="31" spans="1:8" ht="26.25" x14ac:dyDescent="0.25">
      <c r="A31" s="2"/>
      <c r="B31" s="47" t="s">
        <v>157</v>
      </c>
      <c r="C31" s="41">
        <v>2016</v>
      </c>
      <c r="D31" s="28">
        <v>20</v>
      </c>
      <c r="E31" s="27">
        <v>105000</v>
      </c>
      <c r="F31" s="12">
        <f t="shared" si="0"/>
        <v>5250</v>
      </c>
      <c r="G31" s="23" t="s">
        <v>4</v>
      </c>
      <c r="H31" s="2"/>
    </row>
    <row r="32" spans="1:8" x14ac:dyDescent="0.25">
      <c r="A32" s="2"/>
      <c r="B32" s="47" t="s">
        <v>158</v>
      </c>
      <c r="C32" s="41">
        <v>2016</v>
      </c>
      <c r="D32" s="28">
        <v>20</v>
      </c>
      <c r="E32" s="27">
        <v>97528.69</v>
      </c>
      <c r="F32" s="12">
        <f t="shared" si="0"/>
        <v>4876.4345000000003</v>
      </c>
      <c r="G32" s="23" t="s">
        <v>4</v>
      </c>
      <c r="H32" s="2"/>
    </row>
    <row r="33" spans="1:8" ht="26.25" x14ac:dyDescent="0.25">
      <c r="A33" s="2"/>
      <c r="B33" s="47" t="s">
        <v>159</v>
      </c>
      <c r="C33" s="41">
        <v>2016</v>
      </c>
      <c r="D33" s="28">
        <v>20</v>
      </c>
      <c r="E33" s="27">
        <v>224687.96</v>
      </c>
      <c r="F33" s="12">
        <f t="shared" si="0"/>
        <v>11234.397999999999</v>
      </c>
      <c r="G33" s="23" t="s">
        <v>4</v>
      </c>
      <c r="H33" s="2"/>
    </row>
    <row r="34" spans="1:8" x14ac:dyDescent="0.25">
      <c r="A34" s="2"/>
      <c r="B34" s="47" t="s">
        <v>160</v>
      </c>
      <c r="C34" s="41">
        <v>2016</v>
      </c>
      <c r="D34" s="28">
        <v>75</v>
      </c>
      <c r="E34" s="27">
        <v>46100.25</v>
      </c>
      <c r="F34" s="12">
        <f t="shared" si="0"/>
        <v>614.66999999999996</v>
      </c>
      <c r="G34" s="23" t="s">
        <v>4</v>
      </c>
      <c r="H34" s="2"/>
    </row>
    <row r="35" spans="1:8" x14ac:dyDescent="0.25">
      <c r="A35" s="2"/>
      <c r="B35" s="47" t="s">
        <v>158</v>
      </c>
      <c r="C35" s="41">
        <v>2016</v>
      </c>
      <c r="D35" s="28">
        <v>20</v>
      </c>
      <c r="E35" s="27">
        <v>31643.9</v>
      </c>
      <c r="F35" s="12">
        <f t="shared" si="0"/>
        <v>1582.1950000000002</v>
      </c>
      <c r="G35" s="23" t="s">
        <v>4</v>
      </c>
      <c r="H35" s="2"/>
    </row>
    <row r="36" spans="1:8" x14ac:dyDescent="0.25">
      <c r="A36" s="2"/>
      <c r="B36" s="47" t="s">
        <v>158</v>
      </c>
      <c r="C36" s="41">
        <v>2016</v>
      </c>
      <c r="D36" s="28">
        <v>20</v>
      </c>
      <c r="E36" s="27">
        <v>29646.799999999999</v>
      </c>
      <c r="F36" s="12">
        <f t="shared" si="0"/>
        <v>1482.34</v>
      </c>
      <c r="G36" s="23" t="s">
        <v>4</v>
      </c>
      <c r="H36" s="2"/>
    </row>
    <row r="37" spans="1:8" x14ac:dyDescent="0.25">
      <c r="A37" s="2"/>
      <c r="B37" s="47" t="s">
        <v>158</v>
      </c>
      <c r="C37" s="41">
        <v>2016</v>
      </c>
      <c r="D37" s="28">
        <v>20</v>
      </c>
      <c r="E37" s="27">
        <v>111011.65</v>
      </c>
      <c r="F37" s="12">
        <f t="shared" si="0"/>
        <v>5550.5824999999995</v>
      </c>
      <c r="G37" s="23" t="s">
        <v>4</v>
      </c>
      <c r="H37" s="2"/>
    </row>
    <row r="38" spans="1:8" x14ac:dyDescent="0.25">
      <c r="A38" s="2"/>
      <c r="B38" s="47" t="s">
        <v>158</v>
      </c>
      <c r="C38" s="41">
        <v>2016</v>
      </c>
      <c r="D38" s="28">
        <v>20</v>
      </c>
      <c r="E38" s="27">
        <v>45985.8</v>
      </c>
      <c r="F38" s="12">
        <f t="shared" si="0"/>
        <v>2299.29</v>
      </c>
      <c r="G38" s="23" t="s">
        <v>4</v>
      </c>
      <c r="H38" s="2"/>
    </row>
    <row r="39" spans="1:8" x14ac:dyDescent="0.25">
      <c r="A39" s="2"/>
      <c r="B39" s="47" t="s">
        <v>161</v>
      </c>
      <c r="C39" s="41">
        <v>2016</v>
      </c>
      <c r="D39" s="28">
        <v>10</v>
      </c>
      <c r="E39" s="27">
        <v>5755.04</v>
      </c>
      <c r="F39" s="12">
        <f t="shared" si="0"/>
        <v>575.50400000000002</v>
      </c>
      <c r="G39" s="23" t="s">
        <v>4</v>
      </c>
      <c r="H39" s="2"/>
    </row>
    <row r="40" spans="1:8" x14ac:dyDescent="0.25">
      <c r="A40" s="2"/>
      <c r="B40" s="47" t="s">
        <v>161</v>
      </c>
      <c r="C40" s="41">
        <v>2016</v>
      </c>
      <c r="D40" s="28">
        <v>10</v>
      </c>
      <c r="E40" s="27">
        <v>7666.77</v>
      </c>
      <c r="F40" s="12">
        <f t="shared" si="0"/>
        <v>766.67700000000002</v>
      </c>
      <c r="G40" s="23" t="s">
        <v>4</v>
      </c>
      <c r="H40" s="2"/>
    </row>
    <row r="41" spans="1:8" x14ac:dyDescent="0.25">
      <c r="A41" s="2"/>
      <c r="B41" s="47" t="s">
        <v>158</v>
      </c>
      <c r="C41" s="41">
        <v>2016</v>
      </c>
      <c r="D41" s="28">
        <v>20</v>
      </c>
      <c r="E41" s="27">
        <v>95955.3</v>
      </c>
      <c r="F41" s="12">
        <f t="shared" si="0"/>
        <v>4797.7650000000003</v>
      </c>
      <c r="G41" s="23" t="s">
        <v>4</v>
      </c>
      <c r="H41" s="2"/>
    </row>
    <row r="42" spans="1:8" x14ac:dyDescent="0.25">
      <c r="A42" s="2"/>
      <c r="B42" s="47" t="s">
        <v>158</v>
      </c>
      <c r="C42" s="41">
        <v>2016</v>
      </c>
      <c r="D42" s="28">
        <v>20</v>
      </c>
      <c r="E42" s="27">
        <v>101400.6</v>
      </c>
      <c r="F42" s="12">
        <f t="shared" si="0"/>
        <v>5070.0300000000007</v>
      </c>
      <c r="G42" s="23" t="s">
        <v>4</v>
      </c>
      <c r="H42" s="2"/>
    </row>
    <row r="43" spans="1:8" ht="26.25" x14ac:dyDescent="0.25">
      <c r="A43" s="2"/>
      <c r="B43" s="47" t="s">
        <v>162</v>
      </c>
      <c r="C43" s="41">
        <v>2016</v>
      </c>
      <c r="D43" s="28">
        <v>20</v>
      </c>
      <c r="E43" s="27">
        <v>451142.66</v>
      </c>
      <c r="F43" s="12">
        <f t="shared" si="0"/>
        <v>22557.132999999998</v>
      </c>
      <c r="G43" s="23" t="s">
        <v>4</v>
      </c>
      <c r="H43" s="2"/>
    </row>
    <row r="44" spans="1:8" ht="26.25" x14ac:dyDescent="0.25">
      <c r="A44" s="2"/>
      <c r="B44" s="47" t="s">
        <v>162</v>
      </c>
      <c r="C44" s="41">
        <v>2016</v>
      </c>
      <c r="D44" s="28">
        <v>20</v>
      </c>
      <c r="E44" s="27">
        <v>85310</v>
      </c>
      <c r="F44" s="12">
        <f t="shared" si="0"/>
        <v>4265.5</v>
      </c>
      <c r="G44" s="23" t="s">
        <v>4</v>
      </c>
      <c r="H44" s="2"/>
    </row>
    <row r="45" spans="1:8" ht="26.25" x14ac:dyDescent="0.25">
      <c r="A45" s="2"/>
      <c r="B45" s="47" t="s">
        <v>162</v>
      </c>
      <c r="C45" s="41">
        <v>2016</v>
      </c>
      <c r="D45" s="28">
        <v>20</v>
      </c>
      <c r="E45" s="27">
        <v>217690.01</v>
      </c>
      <c r="F45" s="12">
        <f t="shared" si="0"/>
        <v>10884.5005</v>
      </c>
      <c r="G45" s="23" t="s">
        <v>4</v>
      </c>
      <c r="H45" s="2"/>
    </row>
    <row r="46" spans="1:8" ht="26.25" x14ac:dyDescent="0.25">
      <c r="A46" s="2"/>
      <c r="B46" s="47" t="s">
        <v>162</v>
      </c>
      <c r="C46" s="41">
        <v>2016</v>
      </c>
      <c r="D46" s="28">
        <v>20</v>
      </c>
      <c r="E46" s="27">
        <v>304429.75</v>
      </c>
      <c r="F46" s="12">
        <f t="shared" si="0"/>
        <v>15221.487499999999</v>
      </c>
      <c r="G46" s="23" t="s">
        <v>4</v>
      </c>
      <c r="H46" s="2"/>
    </row>
    <row r="47" spans="1:8" x14ac:dyDescent="0.25">
      <c r="A47" s="2"/>
      <c r="B47" s="47" t="s">
        <v>160</v>
      </c>
      <c r="C47" s="41">
        <v>2016</v>
      </c>
      <c r="D47" s="28">
        <v>75</v>
      </c>
      <c r="E47" s="27">
        <v>469671.45</v>
      </c>
      <c r="F47" s="12">
        <f t="shared" si="0"/>
        <v>6262.2860000000001</v>
      </c>
      <c r="G47" s="23" t="s">
        <v>4</v>
      </c>
      <c r="H47" s="2"/>
    </row>
    <row r="48" spans="1:8" ht="26.25" x14ac:dyDescent="0.25">
      <c r="A48" s="2"/>
      <c r="B48" s="47" t="s">
        <v>162</v>
      </c>
      <c r="C48" s="41">
        <v>2016</v>
      </c>
      <c r="D48" s="28">
        <v>20</v>
      </c>
      <c r="E48" s="27">
        <v>301081.73</v>
      </c>
      <c r="F48" s="12">
        <f t="shared" si="0"/>
        <v>15054.086499999999</v>
      </c>
      <c r="G48" s="23" t="s">
        <v>4</v>
      </c>
      <c r="H48" s="2"/>
    </row>
    <row r="49" spans="1:8" ht="26.25" x14ac:dyDescent="0.25">
      <c r="A49" s="2"/>
      <c r="B49" s="47" t="s">
        <v>163</v>
      </c>
      <c r="C49" s="41">
        <v>2016</v>
      </c>
      <c r="D49" s="28">
        <v>10</v>
      </c>
      <c r="E49" s="27">
        <v>45590.65</v>
      </c>
      <c r="F49" s="12">
        <f t="shared" si="0"/>
        <v>4559.0650000000005</v>
      </c>
      <c r="G49" s="23" t="s">
        <v>4</v>
      </c>
      <c r="H49" s="2"/>
    </row>
    <row r="50" spans="1:8" ht="26.25" x14ac:dyDescent="0.25">
      <c r="A50" s="2"/>
      <c r="B50" s="47" t="s">
        <v>163</v>
      </c>
      <c r="C50" s="41">
        <v>2016</v>
      </c>
      <c r="D50" s="28">
        <v>10</v>
      </c>
      <c r="E50" s="27">
        <v>36842.230000000003</v>
      </c>
      <c r="F50" s="12">
        <f t="shared" si="0"/>
        <v>3684.2230000000004</v>
      </c>
      <c r="G50" s="23" t="s">
        <v>4</v>
      </c>
      <c r="H50" s="2"/>
    </row>
    <row r="51" spans="1:8" ht="26.25" x14ac:dyDescent="0.25">
      <c r="A51" s="2"/>
      <c r="B51" s="47" t="s">
        <v>163</v>
      </c>
      <c r="C51" s="41">
        <v>2016</v>
      </c>
      <c r="D51" s="28">
        <v>10</v>
      </c>
      <c r="E51" s="27">
        <v>310236.40999999997</v>
      </c>
      <c r="F51" s="12">
        <f t="shared" si="0"/>
        <v>31023.640999999996</v>
      </c>
      <c r="G51" s="23" t="s">
        <v>4</v>
      </c>
      <c r="H51" s="2"/>
    </row>
    <row r="52" spans="1:8" x14ac:dyDescent="0.25">
      <c r="A52" s="2"/>
      <c r="B52" s="47" t="s">
        <v>164</v>
      </c>
      <c r="C52" s="41">
        <v>2016</v>
      </c>
      <c r="D52" s="28">
        <v>75</v>
      </c>
      <c r="E52" s="27">
        <v>11777315.310000001</v>
      </c>
      <c r="F52" s="12">
        <f t="shared" si="0"/>
        <v>157030.8708</v>
      </c>
      <c r="G52" s="23" t="s">
        <v>4</v>
      </c>
      <c r="H52" s="2"/>
    </row>
    <row r="53" spans="1:8" x14ac:dyDescent="0.25">
      <c r="A53" s="2"/>
      <c r="B53" s="47" t="s">
        <v>165</v>
      </c>
      <c r="C53" s="41">
        <v>2016</v>
      </c>
      <c r="D53" s="28">
        <v>75</v>
      </c>
      <c r="E53" s="27">
        <v>7239394.75</v>
      </c>
      <c r="F53" s="12">
        <f t="shared" si="0"/>
        <v>96525.263333333336</v>
      </c>
      <c r="G53" s="23" t="s">
        <v>4</v>
      </c>
      <c r="H53" s="2"/>
    </row>
    <row r="54" spans="1:8" x14ac:dyDescent="0.25">
      <c r="A54" s="2"/>
      <c r="B54" s="47" t="s">
        <v>166</v>
      </c>
      <c r="C54" s="41">
        <v>2016</v>
      </c>
      <c r="D54" s="28">
        <v>75</v>
      </c>
      <c r="E54" s="27">
        <v>26444429.510000002</v>
      </c>
      <c r="F54" s="12">
        <f t="shared" si="0"/>
        <v>352592.39346666669</v>
      </c>
      <c r="G54" s="23" t="s">
        <v>4</v>
      </c>
      <c r="H54" s="2"/>
    </row>
    <row r="55" spans="1:8" x14ac:dyDescent="0.25">
      <c r="A55" s="2"/>
      <c r="B55" s="47" t="s">
        <v>167</v>
      </c>
      <c r="C55" s="41">
        <v>2016</v>
      </c>
      <c r="D55" s="28">
        <v>75</v>
      </c>
      <c r="E55" s="27">
        <v>850475.61</v>
      </c>
      <c r="F55" s="12">
        <f t="shared" si="0"/>
        <v>11339.674800000001</v>
      </c>
      <c r="G55" s="23" t="s">
        <v>4</v>
      </c>
      <c r="H55" s="2"/>
    </row>
    <row r="56" spans="1:8" x14ac:dyDescent="0.25">
      <c r="A56" s="2"/>
      <c r="B56" s="47" t="s">
        <v>168</v>
      </c>
      <c r="C56" s="41">
        <v>2016</v>
      </c>
      <c r="D56" s="28">
        <v>75</v>
      </c>
      <c r="E56" s="27">
        <v>650945.65</v>
      </c>
      <c r="F56" s="12">
        <f t="shared" si="0"/>
        <v>8679.275333333333</v>
      </c>
      <c r="G56" s="23" t="s">
        <v>4</v>
      </c>
      <c r="H56" s="2"/>
    </row>
    <row r="57" spans="1:8" x14ac:dyDescent="0.25">
      <c r="A57" s="2"/>
      <c r="B57" s="47" t="s">
        <v>169</v>
      </c>
      <c r="C57" s="41">
        <v>2016</v>
      </c>
      <c r="D57" s="28">
        <v>75</v>
      </c>
      <c r="E57" s="27">
        <v>3328564.84</v>
      </c>
      <c r="F57" s="12">
        <f t="shared" si="0"/>
        <v>44380.864533333333</v>
      </c>
      <c r="G57" s="23" t="s">
        <v>4</v>
      </c>
      <c r="H57" s="2"/>
    </row>
    <row r="58" spans="1:8" x14ac:dyDescent="0.25">
      <c r="A58" s="2"/>
      <c r="B58" s="47" t="s">
        <v>170</v>
      </c>
      <c r="C58" s="41">
        <v>2016</v>
      </c>
      <c r="D58" s="28">
        <v>75</v>
      </c>
      <c r="E58" s="27">
        <v>1006090.74</v>
      </c>
      <c r="F58" s="12">
        <f t="shared" si="0"/>
        <v>13414.5432</v>
      </c>
      <c r="G58" s="23" t="s">
        <v>4</v>
      </c>
      <c r="H58" s="2"/>
    </row>
    <row r="59" spans="1:8" x14ac:dyDescent="0.25">
      <c r="A59" s="2"/>
      <c r="B59" s="47" t="s">
        <v>171</v>
      </c>
      <c r="C59" s="41">
        <v>2016</v>
      </c>
      <c r="D59" s="28">
        <v>50</v>
      </c>
      <c r="E59" s="27">
        <v>159102.41</v>
      </c>
      <c r="F59" s="12">
        <f t="shared" si="0"/>
        <v>3182.0482000000002</v>
      </c>
      <c r="G59" s="23" t="s">
        <v>4</v>
      </c>
      <c r="H59" s="2"/>
    </row>
    <row r="60" spans="1:8" ht="26.25" x14ac:dyDescent="0.25">
      <c r="A60" s="2"/>
      <c r="B60" s="47" t="s">
        <v>172</v>
      </c>
      <c r="C60" s="41">
        <v>2016</v>
      </c>
      <c r="D60" s="28">
        <v>50</v>
      </c>
      <c r="E60" s="27">
        <v>44120.3</v>
      </c>
      <c r="F60" s="12">
        <f t="shared" si="0"/>
        <v>882.40600000000006</v>
      </c>
      <c r="G60" s="23" t="s">
        <v>4</v>
      </c>
      <c r="H60" s="2"/>
    </row>
    <row r="61" spans="1:8" x14ac:dyDescent="0.25">
      <c r="A61" s="2"/>
      <c r="B61" s="47" t="s">
        <v>173</v>
      </c>
      <c r="C61" s="41">
        <v>2016</v>
      </c>
      <c r="D61" s="28">
        <v>75</v>
      </c>
      <c r="E61" s="27">
        <v>5786446.8399999999</v>
      </c>
      <c r="F61" s="12">
        <f t="shared" si="0"/>
        <v>77152.624533333335</v>
      </c>
      <c r="G61" s="23" t="s">
        <v>4</v>
      </c>
      <c r="H61" s="2"/>
    </row>
    <row r="62" spans="1:8" x14ac:dyDescent="0.25">
      <c r="A62" s="2"/>
      <c r="B62" s="47" t="s">
        <v>158</v>
      </c>
      <c r="C62" s="41">
        <v>2016</v>
      </c>
      <c r="D62" s="28">
        <v>20</v>
      </c>
      <c r="E62" s="27">
        <v>1799171.96</v>
      </c>
      <c r="F62" s="12">
        <f t="shared" si="0"/>
        <v>89958.597999999998</v>
      </c>
      <c r="G62" s="23" t="s">
        <v>4</v>
      </c>
      <c r="H62" s="2"/>
    </row>
    <row r="63" spans="1:8" ht="26.25" x14ac:dyDescent="0.25">
      <c r="A63" s="2"/>
      <c r="B63" s="47" t="s">
        <v>174</v>
      </c>
      <c r="C63" s="41">
        <v>2016</v>
      </c>
      <c r="D63" s="28">
        <v>50</v>
      </c>
      <c r="E63" s="27">
        <v>291402.2</v>
      </c>
      <c r="F63" s="12">
        <f t="shared" si="0"/>
        <v>5828.0439999999999</v>
      </c>
      <c r="G63" s="23" t="s">
        <v>4</v>
      </c>
      <c r="H63" s="2"/>
    </row>
    <row r="64" spans="1:8" ht="26.25" x14ac:dyDescent="0.25">
      <c r="A64" s="2"/>
      <c r="B64" s="47" t="s">
        <v>157</v>
      </c>
      <c r="C64" s="41">
        <v>2016</v>
      </c>
      <c r="D64" s="28">
        <v>20</v>
      </c>
      <c r="E64" s="27">
        <v>201509.95</v>
      </c>
      <c r="F64" s="12">
        <f t="shared" si="0"/>
        <v>10075.497500000001</v>
      </c>
      <c r="G64" s="23" t="s">
        <v>4</v>
      </c>
      <c r="H64" s="2"/>
    </row>
    <row r="65" spans="1:8" ht="26.25" x14ac:dyDescent="0.25">
      <c r="A65" s="2"/>
      <c r="B65" s="47" t="s">
        <v>159</v>
      </c>
      <c r="C65" s="41">
        <v>2016</v>
      </c>
      <c r="D65" s="28">
        <v>20</v>
      </c>
      <c r="E65" s="27">
        <v>450596.5</v>
      </c>
      <c r="F65" s="12">
        <f t="shared" si="0"/>
        <v>22529.825000000001</v>
      </c>
      <c r="G65" s="23" t="s">
        <v>4</v>
      </c>
      <c r="H65" s="2"/>
    </row>
    <row r="66" spans="1:8" x14ac:dyDescent="0.25">
      <c r="A66" s="2"/>
      <c r="B66" s="47" t="s">
        <v>175</v>
      </c>
      <c r="C66" s="41">
        <v>2016</v>
      </c>
      <c r="D66" s="28">
        <v>50</v>
      </c>
      <c r="E66" s="27">
        <v>851942.34</v>
      </c>
      <c r="F66" s="12">
        <f t="shared" si="0"/>
        <v>17038.846799999999</v>
      </c>
      <c r="G66" s="23" t="s">
        <v>4</v>
      </c>
      <c r="H66" s="2"/>
    </row>
    <row r="67" spans="1:8" x14ac:dyDescent="0.25">
      <c r="A67" s="2"/>
      <c r="B67" s="47" t="s">
        <v>146</v>
      </c>
      <c r="C67" s="41">
        <v>2016</v>
      </c>
      <c r="D67" s="28">
        <v>75</v>
      </c>
      <c r="E67" s="27">
        <v>209535.13</v>
      </c>
      <c r="F67" s="12">
        <f t="shared" si="0"/>
        <v>2793.8017333333332</v>
      </c>
      <c r="G67" s="23" t="s">
        <v>4</v>
      </c>
      <c r="H67" s="2"/>
    </row>
    <row r="68" spans="1:8" ht="26.25" x14ac:dyDescent="0.25">
      <c r="A68" s="2"/>
      <c r="B68" s="47" t="s">
        <v>157</v>
      </c>
      <c r="C68" s="41">
        <v>2016</v>
      </c>
      <c r="D68" s="28">
        <v>20</v>
      </c>
      <c r="E68" s="27">
        <v>129069.35</v>
      </c>
      <c r="F68" s="12">
        <f t="shared" si="0"/>
        <v>6453.4675000000007</v>
      </c>
      <c r="G68" s="23" t="s">
        <v>4</v>
      </c>
      <c r="H68" s="2"/>
    </row>
    <row r="69" spans="1:8" ht="26.25" x14ac:dyDescent="0.25">
      <c r="A69" s="2"/>
      <c r="B69" s="47" t="s">
        <v>176</v>
      </c>
      <c r="C69" s="41">
        <v>2016</v>
      </c>
      <c r="D69" s="28">
        <v>10</v>
      </c>
      <c r="E69" s="27">
        <v>2341.4699999999998</v>
      </c>
      <c r="F69" s="12">
        <f t="shared" si="0"/>
        <v>234.14699999999999</v>
      </c>
      <c r="G69" s="23" t="s">
        <v>4</v>
      </c>
      <c r="H69" s="2"/>
    </row>
    <row r="70" spans="1:8" x14ac:dyDescent="0.25">
      <c r="A70" s="2"/>
      <c r="B70" s="47" t="s">
        <v>165</v>
      </c>
      <c r="C70" s="41">
        <v>2016</v>
      </c>
      <c r="D70" s="28">
        <v>75</v>
      </c>
      <c r="E70" s="27">
        <v>769689.63</v>
      </c>
      <c r="F70" s="12">
        <f t="shared" si="0"/>
        <v>10262.528399999999</v>
      </c>
      <c r="G70" s="23" t="s">
        <v>4</v>
      </c>
      <c r="H70" s="2"/>
    </row>
    <row r="71" spans="1:8" x14ac:dyDescent="0.25">
      <c r="A71" s="2"/>
      <c r="B71" s="47" t="s">
        <v>166</v>
      </c>
      <c r="C71" s="41">
        <v>2016</v>
      </c>
      <c r="D71" s="28">
        <v>75</v>
      </c>
      <c r="E71" s="27">
        <v>779796.64</v>
      </c>
      <c r="F71" s="12">
        <f t="shared" si="0"/>
        <v>10397.288533333334</v>
      </c>
      <c r="G71" s="23" t="s">
        <v>4</v>
      </c>
      <c r="H71" s="2"/>
    </row>
    <row r="72" spans="1:8" x14ac:dyDescent="0.25">
      <c r="A72" s="2"/>
      <c r="B72" s="47" t="s">
        <v>167</v>
      </c>
      <c r="C72" s="41">
        <v>2016</v>
      </c>
      <c r="D72" s="28">
        <v>75</v>
      </c>
      <c r="E72" s="27">
        <v>499270.31</v>
      </c>
      <c r="F72" s="12">
        <f t="shared" si="0"/>
        <v>6656.9374666666663</v>
      </c>
      <c r="G72" s="23" t="s">
        <v>4</v>
      </c>
      <c r="H72" s="2"/>
    </row>
    <row r="73" spans="1:8" x14ac:dyDescent="0.25">
      <c r="A73" s="2"/>
      <c r="B73" s="47" t="s">
        <v>168</v>
      </c>
      <c r="C73" s="41">
        <v>2016</v>
      </c>
      <c r="D73" s="28">
        <v>75</v>
      </c>
      <c r="E73" s="27">
        <v>166071.20000000001</v>
      </c>
      <c r="F73" s="12">
        <f t="shared" si="0"/>
        <v>2214.282666666667</v>
      </c>
      <c r="G73" s="23" t="s">
        <v>4</v>
      </c>
      <c r="H73" s="2"/>
    </row>
    <row r="74" spans="1:8" x14ac:dyDescent="0.25">
      <c r="A74" s="2"/>
      <c r="B74" s="47" t="s">
        <v>170</v>
      </c>
      <c r="C74" s="41">
        <v>2016</v>
      </c>
      <c r="D74" s="28">
        <v>75</v>
      </c>
      <c r="E74" s="27">
        <v>60553.58</v>
      </c>
      <c r="F74" s="12">
        <f t="shared" si="0"/>
        <v>807.3810666666667</v>
      </c>
      <c r="G74" s="23" t="s">
        <v>4</v>
      </c>
      <c r="H74" s="2"/>
    </row>
    <row r="75" spans="1:8" x14ac:dyDescent="0.25">
      <c r="A75" s="2"/>
      <c r="B75" s="47" t="s">
        <v>164</v>
      </c>
      <c r="C75" s="41">
        <v>2016</v>
      </c>
      <c r="D75" s="28">
        <v>75</v>
      </c>
      <c r="E75" s="27">
        <v>773315.04</v>
      </c>
      <c r="F75" s="12">
        <f t="shared" si="0"/>
        <v>10310.867200000001</v>
      </c>
      <c r="G75" s="23" t="s">
        <v>4</v>
      </c>
      <c r="H75" s="2"/>
    </row>
    <row r="76" spans="1:8" x14ac:dyDescent="0.25">
      <c r="A76" s="2"/>
      <c r="B76" s="47" t="s">
        <v>173</v>
      </c>
      <c r="C76" s="41">
        <v>2016</v>
      </c>
      <c r="D76" s="28">
        <v>75</v>
      </c>
      <c r="E76" s="27">
        <v>375995.71</v>
      </c>
      <c r="F76" s="12">
        <f t="shared" si="0"/>
        <v>5013.2761333333337</v>
      </c>
      <c r="G76" s="23" t="s">
        <v>4</v>
      </c>
      <c r="H76" s="2"/>
    </row>
    <row r="77" spans="1:8" x14ac:dyDescent="0.25">
      <c r="A77" s="2"/>
      <c r="B77" s="47" t="s">
        <v>175</v>
      </c>
      <c r="C77" s="41">
        <v>2016</v>
      </c>
      <c r="D77" s="28">
        <v>50</v>
      </c>
      <c r="E77" s="27">
        <v>5605.43</v>
      </c>
      <c r="F77" s="12">
        <f t="shared" si="0"/>
        <v>112.10860000000001</v>
      </c>
      <c r="G77" s="23" t="s">
        <v>4</v>
      </c>
      <c r="H77" s="2"/>
    </row>
    <row r="78" spans="1:8" x14ac:dyDescent="0.25">
      <c r="A78" s="2"/>
      <c r="B78" s="96" t="s">
        <v>76</v>
      </c>
      <c r="C78" s="97"/>
      <c r="D78" s="97"/>
      <c r="E78" s="98"/>
      <c r="F78" s="21">
        <f>SUM(F10:F77)</f>
        <v>1467641.3627999998</v>
      </c>
      <c r="G78" s="22" t="s">
        <v>4</v>
      </c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</sheetData>
  <sheetProtection password="DFE9" sheet="1" objects="1" scenarios="1"/>
  <mergeCells count="4">
    <mergeCell ref="B78:E7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Ny aktivitet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2017-10-13T15:44:38Z</dcterms:modified>
</cp:coreProperties>
</file>