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<sst xmlns="http://schemas.openxmlformats.org/spreadsheetml/2006/main" count="108" uniqueCount="74">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</sst>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15997068.016050667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137426.29952933334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63750.662459999992</v>
      </c>
      <c r="C4" t="s">
        <v>11</v>
      </c>
    </row>
    <row r="5" spans="1:3" s="26" customFormat="1" x14ac:dyDescent="0.25">
      <c r="A5" s="3" t="s">
        <v>12</v>
      </c>
      <c r="B5" s="48">
        <f>SUM(B2:B4)</f>
        <v>16198244.978039999</v>
      </c>
      <c r="C5" s="62" t="s">
        <v>11</v>
      </c>
    </row>
    <row r="6" spans="1:3" x14ac:dyDescent="0.25">
      <c r="A6" s="47" t="s">
        <v>0</v>
      </c>
      <c r="B6" s="38">
        <f>Investeringer!E3</f>
        <v>16819592.779915828</v>
      </c>
      <c r="C6" s="23" t="s">
        <v>11</v>
      </c>
    </row>
    <row r="7" spans="1:3" x14ac:dyDescent="0.25">
      <c r="A7" s="4" t="s">
        <v>1</v>
      </c>
      <c r="B7" s="35">
        <f>Investeringer!F3</f>
        <v>9556837.1142372154</v>
      </c>
      <c r="C7" t="s">
        <v>11</v>
      </c>
    </row>
    <row r="8" spans="1:3" x14ac:dyDescent="0.25">
      <c r="A8" s="4" t="s">
        <v>2</v>
      </c>
      <c r="B8" s="35">
        <f>Investeringer!G3</f>
        <v>895760.39617212105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8338651</v>
      </c>
      <c r="C9" t="s">
        <v>11</v>
      </c>
    </row>
    <row r="10" spans="1:3" s="22" customFormat="1" x14ac:dyDescent="0.25">
      <c r="A10" s="3" t="s">
        <v>47</v>
      </c>
      <c r="B10" s="48">
        <f>SUM(B6:B9)</f>
        <v>35610841.290325165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29659546.07</v>
      </c>
      <c r="C11" t="s">
        <v>11</v>
      </c>
    </row>
    <row r="12" spans="1:3" s="22" customFormat="1" x14ac:dyDescent="0.25">
      <c r="A12" s="3" t="s">
        <v>67</v>
      </c>
      <c r="B12" s="48">
        <f>SUM(B11:B11)</f>
        <v>29659546.07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81468632.338365167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82189771.489979967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15310119.890000001</v>
      </c>
      <c r="C2" s="49">
        <v>0</v>
      </c>
      <c r="D2" s="49">
        <f>B2+C2</f>
        <v>15310119.890000001</v>
      </c>
      <c r="E2" s="50">
        <f>D2</f>
        <v>15310119.890000001</v>
      </c>
      <c r="F2" s="49">
        <v>16370835.828114159</v>
      </c>
      <c r="G2" s="49">
        <v>338212.51027556014</v>
      </c>
      <c r="H2" s="49">
        <f>F2-G2</f>
        <v>16032623.3178386</v>
      </c>
      <c r="I2" s="49">
        <f>AVERAGEIF(E2:E4,"&lt;&gt;0")</f>
        <v>15997068.016050667</v>
      </c>
      <c r="J2" s="49">
        <v>10650905.069852516</v>
      </c>
      <c r="K2" s="39">
        <f>IF(H2&gt;I2,IF(I2&gt;J2,I2,J2),H2)</f>
        <v>15997068.016050667</v>
      </c>
    </row>
    <row r="3" spans="1:11" s="23" customFormat="1" x14ac:dyDescent="0.25">
      <c r="A3" s="28">
        <v>2014</v>
      </c>
      <c r="B3" s="49">
        <v>17277868.530000001</v>
      </c>
      <c r="C3" s="49"/>
      <c r="D3" s="49">
        <f t="shared" ref="D3:D4" si="0">B3+C3</f>
        <v>17277868.530000001</v>
      </c>
      <c r="E3" s="50">
        <f>D3*Pristalsregulering!C7</f>
        <v>17291690.824823998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15149844</v>
      </c>
      <c r="C4" s="49"/>
      <c r="D4" s="49">
        <f t="shared" si="0"/>
        <v>15149844</v>
      </c>
      <c r="E4" s="50">
        <f>D4*Pristalsregulering!$C$6*Pristalsregulering!$C$7</f>
        <v>15389393.333327997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137426.29952933334</v>
      </c>
      <c r="E3" s="57">
        <f>SUM(D3:D3)</f>
        <v>137426.29952933334</v>
      </c>
    </row>
    <row r="4" spans="1:5" x14ac:dyDescent="0.25">
      <c r="A4" s="28">
        <v>2015</v>
      </c>
      <c r="B4" s="35">
        <v>200767.84</v>
      </c>
      <c r="C4" s="45">
        <f>B4</f>
        <v>200767.84</v>
      </c>
      <c r="D4" s="75"/>
      <c r="E4" s="54"/>
    </row>
    <row r="5" spans="1:5" x14ac:dyDescent="0.25">
      <c r="A5" s="28">
        <v>2014</v>
      </c>
      <c r="B5" s="35">
        <v>135863.54</v>
      </c>
      <c r="C5" s="45">
        <f>B5*Pristalsregulering!$C$7</f>
        <v>135972.230832</v>
      </c>
      <c r="D5" s="75"/>
      <c r="E5" s="45"/>
    </row>
    <row r="6" spans="1:5" x14ac:dyDescent="0.25">
      <c r="A6" s="28">
        <v>2013</v>
      </c>
      <c r="B6" s="35">
        <v>74363</v>
      </c>
      <c r="C6" s="45">
        <f>B6*Pristalsregulering!$C$7*Pristalsregulering!$C$6</f>
        <v>75538.827755999984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64700</v>
      </c>
      <c r="D3" s="42">
        <v>0</v>
      </c>
      <c r="E3" s="41">
        <f>B3</f>
        <v>13571.2</v>
      </c>
      <c r="F3" s="42">
        <f t="shared" ref="F3:G3" si="0">C3</f>
        <v>64700</v>
      </c>
      <c r="G3" s="43">
        <f t="shared" si="0"/>
        <v>0</v>
      </c>
      <c r="H3" s="44">
        <f>IF(E3=0,0,AVERAGEIF(E3:E5,"&lt;&gt;0"))+IF(F3=0,0,AVERAGEIF(F3:F5,"&lt;&gt;0"))+IF(G3=0,0,AVERAGEIF(G3:G5,"&lt;&gt;0"))</f>
        <v>63750.662459999992</v>
      </c>
    </row>
    <row r="4" spans="1:8" x14ac:dyDescent="0.25">
      <c r="A4" s="31">
        <v>2014</v>
      </c>
      <c r="B4" s="41">
        <v>12364</v>
      </c>
      <c r="C4" s="42">
        <v>49000</v>
      </c>
      <c r="D4" s="42">
        <v>0</v>
      </c>
      <c r="E4" s="41">
        <f>B4*Pristalsregulering!$C$7</f>
        <v>12373.891199999998</v>
      </c>
      <c r="F4" s="42">
        <f>C4*Pristalsregulering!$C$7</f>
        <v>49039.199999999997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43765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44457.012179999991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15449259.455128552</v>
      </c>
      <c r="C3" s="38">
        <v>9342225.5733333305</v>
      </c>
      <c r="D3" s="40">
        <v>892356.50666666694</v>
      </c>
      <c r="E3" s="35">
        <f>B3*Pristalsregulering!C2*Pristalsregulering!C3*Pristalsregulering!C4*Pristalsregulering!C5*Pristalsregulering!C6*Pristalsregulering!C7</f>
        <v>16819592.779915828</v>
      </c>
      <c r="F3" s="35">
        <v>9556837.1142372154</v>
      </c>
      <c r="G3" s="35">
        <f xml:space="preserve"> D3/Pristalsregulering!$C$8</f>
        <v>895760.39617212105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8338651</v>
      </c>
      <c r="D3" s="38">
        <v>0</v>
      </c>
      <c r="E3" s="40">
        <v>0</v>
      </c>
      <c r="F3" s="38">
        <f>B3</f>
        <v>0</v>
      </c>
      <c r="G3" s="38">
        <f>C3</f>
        <v>8338651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8338651</v>
      </c>
      <c r="L3" s="43">
        <f>AVERAGE(H3:H5)+AVERAGE(I3:I5)</f>
        <v>0</v>
      </c>
      <c r="M3" s="44">
        <f>SUM(J3:L3)</f>
        <v>8338651</v>
      </c>
      <c r="N3" s="23"/>
    </row>
    <row r="4" spans="1:14" x14ac:dyDescent="0.25">
      <c r="A4" s="28">
        <v>2014</v>
      </c>
      <c r="B4" s="45">
        <v>0</v>
      </c>
      <c r="C4" s="38">
        <v>10118626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10126720.900799999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3612309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3669426.8299079994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747256.84</v>
      </c>
      <c r="D2" s="42">
        <v>417546.95</v>
      </c>
      <c r="E2" s="42">
        <v>28462219.539999999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29659546.07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2017-10-13T15:45:19Z</dcterms:modified>
</cp:coreProperties>
</file>