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H2" i="15" l="1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D3" i="16" s="1"/>
  <c r="G3" i="24"/>
  <c r="K3" i="24" s="1"/>
  <c r="H3" i="24"/>
  <c r="I3" i="24"/>
  <c r="F3" i="24"/>
  <c r="B11" i="12"/>
  <c r="B13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M3" i="24" s="1"/>
  <c r="C5" i="16"/>
  <c r="B9" i="12" l="1"/>
  <c r="B10" i="12" s="1"/>
  <c r="H3" i="17"/>
  <c r="B4" i="12" s="1"/>
  <c r="I2" i="15"/>
  <c r="K2" i="15" l="1"/>
  <c r="B2" i="12" s="1"/>
  <c r="E3" i="16"/>
  <c r="B3" i="12" s="1"/>
  <c r="B5" i="12" l="1"/>
  <c r="B15" i="12" s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<sst xmlns="http://schemas.openxmlformats.org/spreadsheetml/2006/main" count="113" uniqueCount="78">
  <si>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</si>
  <si>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</si>
  <si>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</si>
  <si>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</si>
  <si>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</si>
  <si>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</si>
  <si>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</si>
  <si>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</si>
  <si>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</si>
  <si>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</si>
  <si>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</si>
  <si>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</si>
  <si>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</si>
  <si>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</si>
  <si>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</si>
  <si>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</si>
  <si>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</si>
  <si>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</si>
  <si>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</si>
  <si>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</si>
  <si>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</si>
  <si>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</si>
  <si>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</si>
  <si>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</si>
  <si>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</si>
  <si>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</si>
  <si>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</si>
  <si>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</si>
  <si>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</si>
  <si>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</si>
  <si>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</si>
  <si>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</si>
  <si>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</si>
  <si>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</si>
  <si>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</si>
  <si>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</si>
  <si>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</si>
  <si>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</si>
  <si>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</si>
  <si>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</si>
  <si>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</si>
  <si>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</si>
  <si>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</si>
  <si>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</si>
  <si>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</si>
  <si>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</si>
  <si>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</si>
  <si>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</si>
  <si>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</si>
  <si>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</si>
  <si>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</si>
  <si>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</si>
  <si>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</si>
  <si>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</si>
  <si>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</si>
  <si>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</si>
  <si>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</si>
  <si>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</si>
  <si>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</si>
  <si>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</si>
  <si>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</si>
  <si>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</si>
  <si>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</si>
  <si>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</si>
  <si>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</si>
  <si>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</si>
  <si>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</si>
  <si>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</si>
  <si>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</si>
  <si>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</si>
  <si>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</si>
  <si>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</si>
  <si>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</si>
  <si>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Billund Bæk og Midtby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</si>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</sst>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0" fillId="0" borderId="0" xfId="0" applyNumberFormat="1"/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6551467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49597.823066666664</v>
      </c>
      <c r="C4" t="s">
        <v>11</v>
      </c>
    </row>
    <row r="5" spans="1:3" s="26" customFormat="1" x14ac:dyDescent="0.25">
      <c r="A5" s="3" t="s">
        <v>12</v>
      </c>
      <c r="B5" s="47">
        <f>SUM(B2:B4)</f>
        <v>6631064.8230666667</v>
      </c>
      <c r="C5" s="61" t="s">
        <v>11</v>
      </c>
    </row>
    <row r="6" spans="1:3" x14ac:dyDescent="0.25">
      <c r="A6" s="46" t="s">
        <v>0</v>
      </c>
      <c r="B6" s="38">
        <f>Investeringer!E3</f>
        <v>22437309.427756567</v>
      </c>
      <c r="C6" s="23" t="s">
        <v>11</v>
      </c>
    </row>
    <row r="7" spans="1:3" x14ac:dyDescent="0.25">
      <c r="A7" s="4" t="s">
        <v>1</v>
      </c>
      <c r="B7" s="35">
        <f>Investeringer!F3</f>
        <v>3220720.116194366</v>
      </c>
      <c r="C7" t="s">
        <v>11</v>
      </c>
    </row>
    <row r="8" spans="1:3" x14ac:dyDescent="0.25">
      <c r="A8" s="4" t="s">
        <v>2</v>
      </c>
      <c r="B8" s="35">
        <f>Investeringer!G3</f>
        <v>506868.01626179484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290276</v>
      </c>
      <c r="C9" t="s">
        <v>11</v>
      </c>
    </row>
    <row r="10" spans="1:3" s="22" customFormat="1" x14ac:dyDescent="0.25">
      <c r="A10" s="3" t="s">
        <v>47</v>
      </c>
      <c r="B10" s="47">
        <f>SUM(B6:B9)</f>
        <v>26455173.560212728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19042534.5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28604</v>
      </c>
      <c r="C12" s="22" t="s">
        <v>11</v>
      </c>
    </row>
    <row r="13" spans="1:3" s="22" customFormat="1" x14ac:dyDescent="0.25">
      <c r="A13" s="3" t="s">
        <v>70</v>
      </c>
      <c r="B13" s="47">
        <f>SUM(B11:B12)</f>
        <v>19071138.5</v>
      </c>
      <c r="C13" s="61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52157376.883279398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52619060.422532193</v>
      </c>
      <c r="C17" s="27" t="s">
        <v>3</v>
      </c>
    </row>
    <row r="18" spans="1:3" ht="15.75" hidden="1" thickTop="1" x14ac:dyDescent="0.25">
      <c r="B18" s="60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61</v>
      </c>
      <c r="D1" s="58" t="s">
        <v>62</v>
      </c>
      <c r="E1" s="58" t="s">
        <v>53</v>
      </c>
      <c r="F1" s="51" t="s">
        <v>63</v>
      </c>
      <c r="G1" s="51" t="s">
        <v>71</v>
      </c>
      <c r="H1" s="51" t="s">
        <v>64</v>
      </c>
      <c r="I1" s="51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8">
        <v>6849624.5</v>
      </c>
      <c r="C2" s="48">
        <v>6661.5</v>
      </c>
      <c r="D2" s="48">
        <f>B2+C2</f>
        <v>6856286</v>
      </c>
      <c r="E2" s="49">
        <f>D2</f>
        <v>6856286</v>
      </c>
      <c r="F2" s="48">
        <v>6551467</v>
      </c>
      <c r="G2" s="48">
        <v>0</v>
      </c>
      <c r="H2" s="48">
        <f>IF(ISNUMBER(F2),F2-G2,"")</f>
        <v>6551467</v>
      </c>
      <c r="I2" s="48">
        <f>AVERAGEIF(E2:E4,"&lt;&gt;0")</f>
        <v>6711999.7011305811</v>
      </c>
      <c r="J2" s="48">
        <v>4587134.3</v>
      </c>
      <c r="K2" s="74">
        <f t="shared" ref="K2" si="0">IF(OR(H2&gt;I2,H2=""),IF(OR(I2&gt;J2,J2=""),I2,J2),H2)</f>
        <v>6551467</v>
      </c>
    </row>
    <row r="3" spans="1:11" s="23" customFormat="1" x14ac:dyDescent="0.25">
      <c r="A3" s="28">
        <v>2014</v>
      </c>
      <c r="B3" s="48">
        <v>6944095.0300000003</v>
      </c>
      <c r="C3" s="48"/>
      <c r="D3" s="48">
        <f t="shared" ref="D3:D4" si="1">B3+C3</f>
        <v>6944095.0300000003</v>
      </c>
      <c r="E3" s="49">
        <f>D3*Pristalsregulering!C7</f>
        <v>6949650.306024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>
        <v>6231529.847420333</v>
      </c>
      <c r="C4" s="48"/>
      <c r="D4" s="48">
        <f t="shared" si="1"/>
        <v>6231529.847420333</v>
      </c>
      <c r="E4" s="49">
        <f>D4*Pristalsregulering!$C$6*Pristalsregulering!$C$7</f>
        <v>6330062.7973677423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4" customWidth="1"/>
    <col min="4" max="4" width="30.7109375" style="78" customWidth="1"/>
    <col min="5" max="5" width="30.7109375" style="54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74</v>
      </c>
      <c r="C1" s="64" t="s">
        <v>75</v>
      </c>
      <c r="D1" s="75" t="s">
        <v>76</v>
      </c>
      <c r="E1" s="64"/>
    </row>
    <row r="2" spans="1:5" ht="15.75" thickTop="1" x14ac:dyDescent="0.25">
      <c r="A2" s="17" t="s">
        <v>13</v>
      </c>
      <c r="B2" s="34" t="s">
        <v>22</v>
      </c>
      <c r="C2" s="55" t="s">
        <v>22</v>
      </c>
      <c r="D2" s="76" t="s">
        <v>22</v>
      </c>
      <c r="E2" s="52" t="s">
        <v>23</v>
      </c>
    </row>
    <row r="3" spans="1:5" s="22" customFormat="1" x14ac:dyDescent="0.25">
      <c r="A3" s="28">
        <v>2016</v>
      </c>
      <c r="B3" s="73">
        <v>30000</v>
      </c>
      <c r="C3" s="44">
        <f>B3</f>
        <v>30000</v>
      </c>
      <c r="D3" s="77">
        <f>IF(C4=0,0,AVERAGEIF(C4:C6,"&lt;&gt;0"))+C3</f>
        <v>30000</v>
      </c>
      <c r="E3" s="56">
        <f>SUM(D3:D3)</f>
        <v>30000</v>
      </c>
    </row>
    <row r="4" spans="1:5" x14ac:dyDescent="0.25">
      <c r="A4" s="28">
        <v>2015</v>
      </c>
      <c r="B4" s="35"/>
      <c r="C4" s="44">
        <f>B4</f>
        <v>0</v>
      </c>
      <c r="D4" s="77"/>
      <c r="E4" s="53"/>
    </row>
    <row r="5" spans="1:5" x14ac:dyDescent="0.25">
      <c r="A5" s="28">
        <v>2014</v>
      </c>
      <c r="B5" s="35">
        <v>76913</v>
      </c>
      <c r="C5" s="44">
        <f>B5*Pristalsregulering!$C$7</f>
        <v>76974.530399999989</v>
      </c>
      <c r="D5" s="77"/>
      <c r="E5" s="44"/>
    </row>
    <row r="6" spans="1:5" x14ac:dyDescent="0.25">
      <c r="A6" s="28">
        <v>2013</v>
      </c>
      <c r="B6" s="35"/>
      <c r="C6" s="44">
        <f>B6*Pristalsregulering!$C$7*Pristalsregulering!$C$6</f>
        <v>0</v>
      </c>
      <c r="D6" s="77"/>
      <c r="E6" s="44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5" t="s">
        <v>27</v>
      </c>
      <c r="H2" s="6" t="s">
        <v>29</v>
      </c>
    </row>
    <row r="3" spans="1:8" x14ac:dyDescent="0.25">
      <c r="A3" s="31">
        <v>2015</v>
      </c>
      <c r="B3" s="40">
        <v>7000</v>
      </c>
      <c r="C3" s="41">
        <v>51760</v>
      </c>
      <c r="D3" s="41">
        <v>0</v>
      </c>
      <c r="E3" s="40">
        <f>B3</f>
        <v>7000</v>
      </c>
      <c r="F3" s="41">
        <f t="shared" ref="F3:G3" si="0">C3</f>
        <v>51760</v>
      </c>
      <c r="G3" s="42">
        <f t="shared" si="0"/>
        <v>0</v>
      </c>
      <c r="H3" s="43">
        <f>IF(E3=0,0,AVERAGEIF(E3:E5,"&lt;&gt;0"))+IF(F3=0,0,AVERAGEIF(F3:F5,"&lt;&gt;0"))+IF(G3=0,0,AVERAGEIF(G3:G5,"&lt;&gt;0"))</f>
        <v>49597.823066666664</v>
      </c>
    </row>
    <row r="4" spans="1:8" x14ac:dyDescent="0.25">
      <c r="A4" s="31">
        <v>2014</v>
      </c>
      <c r="B4" s="40">
        <v>6000</v>
      </c>
      <c r="C4" s="41">
        <v>39200</v>
      </c>
      <c r="D4" s="41">
        <v>0</v>
      </c>
      <c r="E4" s="40">
        <f>B4*Pristalsregulering!$C$7</f>
        <v>6004.7999999999993</v>
      </c>
      <c r="F4" s="41">
        <f>C4*Pristalsregulering!$C$7</f>
        <v>39231.359999999993</v>
      </c>
      <c r="G4" s="42">
        <f>D4*Pristalsregulering!$C$7</f>
        <v>0</v>
      </c>
      <c r="H4" s="41"/>
    </row>
    <row r="5" spans="1:8" x14ac:dyDescent="0.25">
      <c r="A5" s="31">
        <v>2013</v>
      </c>
      <c r="B5" s="40">
        <v>6500</v>
      </c>
      <c r="C5" s="41">
        <v>37600</v>
      </c>
      <c r="D5" s="41">
        <v>0</v>
      </c>
      <c r="E5" s="40">
        <f>B5*Pristalsregulering!$C$7*Pristalsregulering!$C$6</f>
        <v>6602.7779999999993</v>
      </c>
      <c r="F5" s="41">
        <f>C5*Pristalsregulering!$C$7*Pristalsregulering!$C$6</f>
        <v>38194.53119999999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2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0" t="s">
        <v>13</v>
      </c>
      <c r="B2" s="23" t="s">
        <v>67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1">
        <v>2015</v>
      </c>
      <c r="B3" s="38">
        <v>20609287</v>
      </c>
      <c r="C3" s="38">
        <v>3166692</v>
      </c>
      <c r="D3" s="39">
        <v>506868.01626179484</v>
      </c>
      <c r="E3" s="35">
        <f>B3*Pristalsregulering!C2*Pristalsregulering!C3*Pristalsregulering!C4*Pristalsregulering!C5*Pristalsregulering!C6*Pristalsregulering!C7</f>
        <v>22437309.427756567</v>
      </c>
      <c r="F3" s="35">
        <v>3220720.116194366</v>
      </c>
      <c r="G3" s="35">
        <f>D3</f>
        <v>506868.01626179484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9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0" t="s">
        <v>44</v>
      </c>
      <c r="F2" s="7" t="s">
        <v>41</v>
      </c>
      <c r="G2" s="7" t="s">
        <v>42</v>
      </c>
      <c r="H2" s="7" t="s">
        <v>43</v>
      </c>
      <c r="I2" s="50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4">
        <v>0</v>
      </c>
      <c r="C3" s="38">
        <v>290276</v>
      </c>
      <c r="D3" s="38">
        <v>0</v>
      </c>
      <c r="E3" s="39">
        <v>0</v>
      </c>
      <c r="F3" s="38">
        <f>B3</f>
        <v>0</v>
      </c>
      <c r="G3" s="38">
        <f>C3</f>
        <v>290276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290276</v>
      </c>
      <c r="L3" s="42">
        <f>AVERAGE(H3:H5)+AVERAGE(I3:I5)</f>
        <v>0</v>
      </c>
      <c r="M3" s="43">
        <f>SUM(J3:L3)</f>
        <v>290276</v>
      </c>
      <c r="N3" s="23"/>
    </row>
    <row r="4" spans="1:14" x14ac:dyDescent="0.25">
      <c r="A4" s="28">
        <v>2014</v>
      </c>
      <c r="B4" s="44">
        <v>0</v>
      </c>
      <c r="C4" s="38">
        <v>1107148</v>
      </c>
      <c r="D4" s="38">
        <v>0</v>
      </c>
      <c r="E4" s="39">
        <v>0</v>
      </c>
      <c r="F4" s="38">
        <f>IF(B4="","",B4*Pristalsregulering!$C$7)</f>
        <v>0</v>
      </c>
      <c r="G4" s="38">
        <f>IF(C4="","",C4*Pristalsregulering!$C$7)</f>
        <v>1108033.7183999999</v>
      </c>
      <c r="H4" s="38">
        <f>IF(D4="","",D4*Pristalsregulering!$C$7)</f>
        <v>0</v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>
        <v>0</v>
      </c>
      <c r="C5" s="38">
        <v>0</v>
      </c>
      <c r="D5" s="38">
        <v>0</v>
      </c>
      <c r="E5" s="39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39">
        <f>IF(E5="","",E5*Pristalsregulering!$C$7*Pristalsregulering!$C$6)</f>
        <v>0</v>
      </c>
      <c r="J5" s="35"/>
      <c r="L5" s="39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7" t="s">
        <v>30</v>
      </c>
      <c r="C1" s="67" t="s">
        <v>31</v>
      </c>
      <c r="D1" s="67" t="s">
        <v>32</v>
      </c>
      <c r="E1" s="67" t="s">
        <v>33</v>
      </c>
      <c r="F1" s="67" t="s">
        <v>34</v>
      </c>
      <c r="G1" s="67" t="s">
        <v>35</v>
      </c>
      <c r="H1" s="67" t="s">
        <v>36</v>
      </c>
      <c r="I1" s="67" t="s">
        <v>37</v>
      </c>
      <c r="J1" s="67" t="s">
        <v>38</v>
      </c>
      <c r="K1" s="67" t="s">
        <v>56</v>
      </c>
      <c r="L1" s="68" t="s">
        <v>39</v>
      </c>
      <c r="M1" s="14" t="s">
        <v>28</v>
      </c>
    </row>
    <row r="2" spans="1:13" ht="15.75" thickTop="1" x14ac:dyDescent="0.25">
      <c r="A2" s="31">
        <v>2015</v>
      </c>
      <c r="B2" s="41">
        <v>16261.5</v>
      </c>
      <c r="C2" s="41">
        <v>0</v>
      </c>
      <c r="D2" s="41">
        <v>172719</v>
      </c>
      <c r="E2" s="41">
        <v>18200000</v>
      </c>
      <c r="F2" s="41">
        <v>0</v>
      </c>
      <c r="G2" s="41">
        <v>0</v>
      </c>
      <c r="H2" s="41">
        <v>653554</v>
      </c>
      <c r="I2" s="41">
        <v>0</v>
      </c>
      <c r="J2" s="41"/>
      <c r="K2" s="41"/>
      <c r="L2" s="42">
        <v>0</v>
      </c>
      <c r="M2" s="43">
        <f>SUM(B2:L2)</f>
        <v>19042534.5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2" t="s">
        <v>57</v>
      </c>
      <c r="B1" s="63" t="s">
        <v>58</v>
      </c>
    </row>
    <row r="2" spans="1:2" x14ac:dyDescent="0.25">
      <c r="A2" s="23" t="s">
        <v>73</v>
      </c>
      <c r="B2" s="35">
        <v>28604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5" t="s">
        <v>59</v>
      </c>
      <c r="B2" s="66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2017-10-13T16:16:26Z</dcterms:modified>
</cp:coreProperties>
</file>