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6" i="16"/>
  <c r="J3" i="24"/>
  <c r="C5" i="16"/>
  <c r="D3" i="16" s="1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<sst xmlns="http://schemas.openxmlformats.org/spreadsheetml/2006/main" count="108" uniqueCount="74">
  <si>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</si>
  <si>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</si>
  <si>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</si>
  <si>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</si>
  <si>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</si>
  <si>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</si>
  <si>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</si>
  <si>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</si>
  <si>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</si>
  <si>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</si>
  <si>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</si>
  <si>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</si>
  <si>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</si>
  <si>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</si>
  <si>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</si>
  <si>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</si>
  <si>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</si>
  <si>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</si>
  <si>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</si>
  <si>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</si>
  <si>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</si>
  <si>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</si>
  <si>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Bekæmpelse af lugtgener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</si>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</sst>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30080253.052446663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90828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156838.37529999996</v>
      </c>
      <c r="C4" t="s">
        <v>11</v>
      </c>
    </row>
    <row r="5" spans="1:3" s="26" customFormat="1" x14ac:dyDescent="0.25">
      <c r="A5" s="3" t="s">
        <v>12</v>
      </c>
      <c r="B5" s="48">
        <f>SUM(B2:B4)</f>
        <v>30327919.427746665</v>
      </c>
      <c r="C5" s="62" t="s">
        <v>11</v>
      </c>
    </row>
    <row r="6" spans="1:3" x14ac:dyDescent="0.25">
      <c r="A6" s="47" t="s">
        <v>0</v>
      </c>
      <c r="B6" s="38">
        <f>Investeringer!E3</f>
        <v>38815999.792144798</v>
      </c>
      <c r="C6" s="23" t="s">
        <v>11</v>
      </c>
    </row>
    <row r="7" spans="1:3" x14ac:dyDescent="0.25">
      <c r="A7" s="4" t="s">
        <v>1</v>
      </c>
      <c r="B7" s="35">
        <f>Investeringer!F3</f>
        <v>8471173.4980628192</v>
      </c>
      <c r="C7" t="s">
        <v>11</v>
      </c>
    </row>
    <row r="8" spans="1:3" x14ac:dyDescent="0.25">
      <c r="A8" s="4" t="s">
        <v>2</v>
      </c>
      <c r="B8" s="35">
        <f>Investeringer!G3</f>
        <v>1437767.730877334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1226126.3248399999</v>
      </c>
      <c r="C9" t="s">
        <v>11</v>
      </c>
    </row>
    <row r="10" spans="1:3" s="22" customFormat="1" x14ac:dyDescent="0.25">
      <c r="A10" s="3" t="s">
        <v>47</v>
      </c>
      <c r="B10" s="48">
        <f>SUM(B6:B9)</f>
        <v>49951067.345924951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1229229</v>
      </c>
      <c r="C11" t="s">
        <v>11</v>
      </c>
    </row>
    <row r="12" spans="1:3" s="22" customFormat="1" x14ac:dyDescent="0.25">
      <c r="A12" s="3" t="s">
        <v>67</v>
      </c>
      <c r="B12" s="48">
        <f>SUM(B11:B11)</f>
        <v>1229229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81508215.773671612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82229705.30756405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30285668</v>
      </c>
      <c r="C2" s="49">
        <v>0</v>
      </c>
      <c r="D2" s="49">
        <f>B2+C2</f>
        <v>30285668</v>
      </c>
      <c r="E2" s="50">
        <f>D2</f>
        <v>30285668</v>
      </c>
      <c r="F2" s="49">
        <v>33517010.548937675</v>
      </c>
      <c r="G2" s="49">
        <v>1300000</v>
      </c>
      <c r="H2" s="49">
        <f>F2-G2</f>
        <v>32217010.548937675</v>
      </c>
      <c r="I2" s="49">
        <f>AVERAGEIF(E2:E4,"&lt;&gt;0")</f>
        <v>30080253.052446663</v>
      </c>
      <c r="J2" s="49">
        <v>25117671.157540642</v>
      </c>
      <c r="K2" s="39">
        <f>IF(H2&gt;I2,IF(I2&gt;J2,I2,J2),H2)</f>
        <v>30080253.052446663</v>
      </c>
    </row>
    <row r="3" spans="1:11" s="23" customFormat="1" x14ac:dyDescent="0.25">
      <c r="A3" s="28">
        <v>2014</v>
      </c>
      <c r="B3" s="49">
        <v>29937773</v>
      </c>
      <c r="C3" s="49"/>
      <c r="D3" s="49">
        <f t="shared" ref="D3:D4" si="0">B3+C3</f>
        <v>29937773</v>
      </c>
      <c r="E3" s="50">
        <f>D3*Pristalsregulering!C7</f>
        <v>29961723.218399998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29526495</v>
      </c>
      <c r="C4" s="49"/>
      <c r="D4" s="49">
        <f t="shared" si="0"/>
        <v>29526495</v>
      </c>
      <c r="E4" s="50">
        <f>D4*Pristalsregulering!$C$6*Pristalsregulering!$C$7</f>
        <v>29993367.938939996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36" width="0" hidden="1" customWidth="1"/>
    <col min="37" max="37" width="9.140625" hidden="1" customWidth="1"/>
    <col min="38" max="117" width="0" hidden="1" customWidth="1"/>
    <col min="118" max="118" width="9.140625" hidden="1" customWidth="1"/>
    <col min="119" max="148" width="0" hidden="1" customWidth="1"/>
    <col min="149" max="149" width="9.140625" hidden="1" customWidth="1"/>
    <col min="150" max="229" width="0" hidden="1" customWidth="1"/>
    <col min="230" max="230" width="9.140625" hidden="1" customWidth="1"/>
    <col min="231" max="260" width="0" hidden="1" customWidth="1"/>
    <col min="261" max="261" width="9.140625" hidden="1" customWidth="1"/>
    <col min="262" max="310" width="0" hidden="1" customWidth="1"/>
    <col min="311" max="311" width="9.140625" hidden="1" customWidth="1"/>
    <col min="312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90828</v>
      </c>
      <c r="E3" s="57">
        <f>SUM(D3:D3)</f>
        <v>90828</v>
      </c>
    </row>
    <row r="4" spans="1:5" x14ac:dyDescent="0.25">
      <c r="A4" s="28">
        <v>2015</v>
      </c>
      <c r="B4" s="35">
        <v>90828</v>
      </c>
      <c r="C4" s="45">
        <f>B4</f>
        <v>90828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22500</v>
      </c>
      <c r="C3" s="42">
        <v>155280</v>
      </c>
      <c r="D3" s="42">
        <v>0</v>
      </c>
      <c r="E3" s="41">
        <f>B3</f>
        <v>22500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156838.37529999996</v>
      </c>
    </row>
    <row r="4" spans="1:8" x14ac:dyDescent="0.25">
      <c r="A4" s="31">
        <v>2014</v>
      </c>
      <c r="B4" s="41">
        <v>27650</v>
      </c>
      <c r="C4" s="42">
        <v>117600</v>
      </c>
      <c r="D4" s="42">
        <v>0</v>
      </c>
      <c r="E4" s="41">
        <f>B4*Pristalsregulering!$C$7</f>
        <v>27672.12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32275</v>
      </c>
      <c r="C5" s="42">
        <v>112800</v>
      </c>
      <c r="D5" s="42">
        <v>0</v>
      </c>
      <c r="E5" s="41">
        <f>B5*Pristalsregulering!$C$7*Pristalsregulering!$C$6</f>
        <v>32785.332299999995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35653565.436800189</v>
      </c>
      <c r="C3" s="38">
        <v>8215366.9149999991</v>
      </c>
      <c r="D3" s="40">
        <v>1432304.2135000001</v>
      </c>
      <c r="E3" s="35">
        <f>B3*Pristalsregulering!C2*Pristalsregulering!C3*Pristalsregulering!C4*Pristalsregulering!C5*Pristalsregulering!C6*Pristalsregulering!C7</f>
        <v>38815999.792144798</v>
      </c>
      <c r="F3" s="35">
        <v>8471173.4980628192</v>
      </c>
      <c r="G3" s="35">
        <f xml:space="preserve"> D3/Pristalsregulering!$C$8</f>
        <v>1437767.730877334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1017555</v>
      </c>
      <c r="D3" s="38">
        <v>240000</v>
      </c>
      <c r="E3" s="40">
        <v>0</v>
      </c>
      <c r="F3" s="38">
        <f>B3</f>
        <v>0</v>
      </c>
      <c r="G3" s="38">
        <f>C3</f>
        <v>1017555</v>
      </c>
      <c r="H3" s="38">
        <f>D3</f>
        <v>240000</v>
      </c>
      <c r="I3" s="40">
        <f>E3</f>
        <v>0</v>
      </c>
      <c r="J3" s="42">
        <f>AVERAGE(F3:F5)</f>
        <v>0</v>
      </c>
      <c r="K3" s="42">
        <f>G3</f>
        <v>1017555</v>
      </c>
      <c r="L3" s="43">
        <f>AVERAGE(H3:H5)+AVERAGE(I3:I5)</f>
        <v>208571.32483999999</v>
      </c>
      <c r="M3" s="44">
        <f>SUM(J3:L3)</f>
        <v>1226126.3248399999</v>
      </c>
      <c r="N3" s="23"/>
    </row>
    <row r="4" spans="1:14" x14ac:dyDescent="0.25">
      <c r="A4" s="28">
        <v>2014</v>
      </c>
      <c r="B4" s="45">
        <v>0</v>
      </c>
      <c r="C4" s="38">
        <v>718422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718996.73759999999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75524</v>
      </c>
      <c r="D5" s="38">
        <v>379710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76718.185487999988</v>
      </c>
      <c r="H5" s="38">
        <f>IF(D5="","",D5*Pristalsregulering!$C$7*Pristalsregulering!$C$6)</f>
        <v>385713.97451999993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216501</v>
      </c>
      <c r="G2" s="42">
        <v>0</v>
      </c>
      <c r="H2" s="42">
        <v>980205</v>
      </c>
      <c r="I2" s="42">
        <v>0</v>
      </c>
      <c r="J2" s="42"/>
      <c r="K2" s="42"/>
      <c r="L2" s="43">
        <v>0</v>
      </c>
      <c r="M2" s="44">
        <f>SUM(B2:L2)</f>
        <v>1229229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2017-10-13T15:44:54Z</dcterms:modified>
</cp:coreProperties>
</file>