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45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6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<sst xmlns="http://schemas.openxmlformats.org/spreadsheetml/2006/main" count="423" uniqueCount="213">
  <si>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</si>
  <si>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</si>
  <si>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</si>
  <si>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</si>
  <si>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</si>
  <si>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</si>
  <si>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</si>
  <si>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</si>
  <si>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</si>
  <si>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</si>
  <si>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</si>
  <si>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</si>
  <si>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</si>
  <si>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</si>
  <si>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</si>
  <si>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</si>
  <si>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</si>
  <si>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</si>
  <si>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</si>
  <si>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</si>
  <si>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</si>
  <si>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</si>
  <si>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</si>
  <si>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</si>
  <si>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</si>
  <si>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</si>
  <si>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</si>
  <si>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</si>
  <si>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</si>
  <si>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</si>
  <si>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</si>
  <si>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</si>
  <si>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</si>
  <si>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</si>
  <si>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</si>
  <si>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</si>
  <si>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</si>
  <si>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</si>
  <si>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</si>
  <si>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</si>
  <si>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</si>
  <si>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</si>
  <si>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</si>
  <si>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</si>
  <si>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</si>
  <si>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</si>
  <si>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</si>
  <si>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</si>
  <si>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</si>
  <si>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</si>
  <si>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</si>
  <si>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</si>
  <si>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</si>
  <si>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</si>
  <si>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</si>
  <si>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</si>
  <si>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</si>
  <si>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</si>
  <si>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</si>
  <si>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</si>
  <si>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</si>
  <si>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</si>
  <si>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</si>
  <si>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</si>
  <si>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</si>
  <si>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</si>
  <si>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</si>
  <si>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</si>
  <si>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</si>
  <si>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</si>
  <si>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</si>
  <si>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</si>
  <si>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</si>
  <si>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</si>
  <si>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</si>
  <si>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</si>
  <si>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</si>
  <si>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</si>
  <si>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</si>
  <si>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</si>
  <si>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</si>
  <si>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</si>
  <si>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</si>
  <si>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</si>
  <si>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</si>
  <si>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</si>
  <si>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</si>
  <si>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</si>
  <si>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</si>
  <si>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</si>
  <si>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</si>
  <si>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</si>
  <si>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</si>
  <si>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</si>
  <si>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</si>
  <si>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</si>
  <si>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</si>
  <si>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</si>
  <si>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</si>
  <si>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</si>
  <si>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</si>
  <si>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</si>
  <si>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</si>
  <si>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</si>
  <si>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</si>
  <si>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</si>
  <si>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</si>
  <si>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</si>
  <si>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</si>
  <si>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</si>
  <si>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</si>
  <si>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</si>
  <si>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</si>
  <si>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</si>
  <si>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</si>
  <si>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</si>
  <si>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</si>
  <si>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</si>
  <si>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</si>
  <si>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</si>
  <si>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</si>
  <si>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</si>
  <si>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</si>
  <si>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</si>
  <si>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</si>
  <si>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</si>
  <si>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</si>
  <si>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</si>
  <si>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</si>
  <si>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</si>
  <si>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</si>
  <si>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</si>
  <si>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</si>
  <si>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</si>
  <si>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</si>
  <si>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</si>
  <si>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</si>
  <si>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</si>
  <si>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</si>
  <si>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</si>
  <si>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</si>
  <si>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</si>
  <si>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</si>
  <si>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</si>
  <si>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</si>
  <si>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</si>
  <si>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</si>
  <si>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</si>
  <si>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</si>
  <si>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Indløb med riste, SRO</t>
  </si>
  <si>
    <t>Forklaring, SRO</t>
  </si>
  <si>
    <t>Beluftningstanke, SRO</t>
  </si>
  <si>
    <t>Beluftningstanke, Mek/EL</t>
  </si>
  <si>
    <t>Efterbehandlingsanlæg (sandfilter), Mek/EL</t>
  </si>
  <si>
    <t>Forklaring, Mek/EL</t>
  </si>
  <si>
    <t>Indløb med riste, Mek/EL</t>
  </si>
  <si>
    <t>Sand- og fedtfang, Mek/EL</t>
  </si>
  <si>
    <t>Slutafvanding, slam - højteknologisk (centrifuger), Mek/El</t>
  </si>
  <si>
    <t>Renseanlæg uden mulighed for opdeling</t>
  </si>
  <si>
    <t>Forklaring, Konstruktioner</t>
  </si>
  <si>
    <t>Indløb med riste, Konstruktioner</t>
  </si>
  <si>
    <t>Efterklaringstanke, Konstruktioner</t>
  </si>
  <si>
    <t>Beluftningstanke, Konstruktioner</t>
  </si>
  <si>
    <t>Rottefælder</t>
  </si>
  <si>
    <t>Brønde</t>
  </si>
  <si>
    <t>Ledningsnet ≤ Ø 200 mm</t>
  </si>
  <si>
    <t>Strømpeforing ≤ Ø 200 mm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</si>
  <si>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</si>
  <si>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</si>
  <si>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</si>
  <si>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</si>
  <si>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</si>
  <si>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</si>
  <si>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</si>
  <si>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</si>
  <si>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Pumpestationer m. overbygning (&lt; 20 m2), Mek/EL</t>
  </si>
  <si>
    <t>Pumpestationer m. overbygning (&lt; 20 m2), SRO</t>
  </si>
  <si>
    <t>Indløb-/udløbsarrangement</t>
  </si>
  <si>
    <t>Jordbassin Klasse B</t>
  </si>
  <si>
    <t>Installationer "mekaniske riste og SRO" Miljøklasse A. (7-20 m2) - SRO</t>
  </si>
  <si>
    <t>Køretøjer, små lastvogne (&lt; 3.500 kg.)</t>
  </si>
  <si>
    <t>IT investeringer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</si>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</sst>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22" zoomScaleNormal="100" workbookViewId="0">
      <selection activeCell="G41" sqref="G41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201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3131257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2118650</v>
      </c>
      <c r="H10" s="23" t="s">
        <v>4</v>
      </c>
      <c r="I10" s="2"/>
    </row>
    <row r="11" spans="1:9" x14ac:dyDescent="0.25">
      <c r="A11" s="2"/>
      <c r="B11" s="99" t="s">
        <v>202</v>
      </c>
      <c r="C11" s="100"/>
      <c r="D11" s="100"/>
      <c r="E11" s="100"/>
      <c r="F11" s="101"/>
      <c r="G11" s="21">
        <f>G9-G10</f>
        <v>1012607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203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272264.75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1300000</v>
      </c>
      <c r="H16" s="23" t="s">
        <v>4</v>
      </c>
      <c r="I16" s="2"/>
    </row>
    <row r="17" spans="1:9" x14ac:dyDescent="0.25">
      <c r="A17" s="2"/>
      <c r="B17" s="99" t="s">
        <v>203</v>
      </c>
      <c r="C17" s="100"/>
      <c r="D17" s="100"/>
      <c r="E17" s="100"/>
      <c r="F17" s="101"/>
      <c r="G17" s="21">
        <f>G15-G16</f>
        <v>-1027735.25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204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0</v>
      </c>
      <c r="H22" s="23" t="s">
        <v>4</v>
      </c>
      <c r="I22" s="2"/>
    </row>
    <row r="23" spans="1:9" x14ac:dyDescent="0.25">
      <c r="A23" s="2"/>
      <c r="B23" s="99" t="s">
        <v>204</v>
      </c>
      <c r="C23" s="100"/>
      <c r="D23" s="100"/>
      <c r="E23" s="100"/>
      <c r="F23" s="101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205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205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2016'!F46</f>
        <v>2353455.4714583331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2857566.666666667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-504111.1952083339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206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0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306865.57893466891</v>
      </c>
      <c r="H40" s="23" t="s">
        <v>4</v>
      </c>
      <c r="I40" s="2"/>
    </row>
    <row r="41" spans="1:9" x14ac:dyDescent="0.25">
      <c r="A41" s="2"/>
      <c r="B41" s="99" t="s">
        <v>206</v>
      </c>
      <c r="C41" s="100"/>
      <c r="D41" s="100"/>
      <c r="E41" s="100"/>
      <c r="F41" s="101"/>
      <c r="G41" s="21">
        <f>G39-G40</f>
        <v>-306865.57893466891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6" zoomScaleNormal="100" workbookViewId="0">
      <selection activeCell="E34" sqref="E3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104639170.33270831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53217543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7795171.3166666683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236999.31333333347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5427383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66677096.630000003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7175783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7175783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-1848828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-42734764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-29269287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-73852879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0.62999999523162842</v>
      </c>
      <c r="F28" s="38" t="s">
        <v>4</v>
      </c>
      <c r="G28" s="1">
        <f>IF(E28&lt;0,0,-E28)</f>
        <v>-0.62999999523162842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1842859.7027083188</v>
      </c>
      <c r="F30" s="38" t="s">
        <v>4</v>
      </c>
      <c r="G30" s="18">
        <f>-$E$30</f>
        <v>-1842859.7027083188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99547580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3248730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102796310</v>
      </c>
      <c r="F35" s="38" t="s">
        <v>4</v>
      </c>
      <c r="G35" s="18">
        <f>-E35</f>
        <v>-102796310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198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199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194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212</v>
      </c>
      <c r="C16" s="93"/>
      <c r="D16" s="93"/>
      <c r="E16" s="94"/>
      <c r="F16" s="116" t="s">
        <v>195</v>
      </c>
      <c r="G16" s="116"/>
      <c r="H16" s="2"/>
    </row>
    <row r="17" spans="1:8" x14ac:dyDescent="0.25">
      <c r="A17" s="2"/>
      <c r="B17" s="89" t="s">
        <v>208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196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197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207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107342389.93083307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3626879.6510884226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-616998.55984249979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210</v>
      </c>
      <c r="C12" s="49"/>
      <c r="D12" s="50"/>
      <c r="E12" s="12">
        <f>'Fane 5. Individuelt eff.krav'!G10</f>
        <v>-2212275.1079681921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190</v>
      </c>
      <c r="C13" s="102"/>
      <c r="D13" s="103"/>
      <c r="E13" s="12">
        <f>'Fane 3. Korrigeret grundlag'!G22</f>
        <v>1413934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194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1853723.3796028919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2094364.3926456512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1943242.5270597884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200</v>
      </c>
      <c r="C23" s="97"/>
      <c r="D23" s="98"/>
      <c r="E23" s="18">
        <f>SUM(E9,E11:E18,E20)-SUM(E21:E22)</f>
        <v>103743166.72291984</v>
      </c>
      <c r="F23" s="19" t="s">
        <v>4</v>
      </c>
      <c r="G23" s="18">
        <f>E23</f>
        <v>103743166.72291984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700861</v>
      </c>
      <c r="F25" s="19" t="s">
        <v>4</v>
      </c>
      <c r="G25" s="18">
        <f>E25</f>
        <v>700861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1012607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-1027735.25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-504111.1952083339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-306865.57893466891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-826105.02414300281</v>
      </c>
      <c r="F33" s="19" t="s">
        <v>4</v>
      </c>
      <c r="G33" s="18">
        <f>E33</f>
        <v>-826105.02414300281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103617922.69877684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tabSelected="1" view="pageLayout" zoomScaleNormal="100" workbookViewId="0">
      <selection activeCell="E14" sqref="E1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102362035.99171984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3062554.0103427265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190</v>
      </c>
      <c r="C11" s="59"/>
      <c r="D11" s="60"/>
      <c r="E11" s="12">
        <v>1408742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1815988.6148550971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2049412.3580210244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1969424.0144924228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200</v>
      </c>
      <c r="C15" s="97"/>
      <c r="D15" s="98"/>
      <c r="E15" s="18">
        <f>$E$9+$E$12-$E$13-$E$14+E11</f>
        <v>101567930.23406149</v>
      </c>
      <c r="F15" s="19" t="s">
        <v>4</v>
      </c>
      <c r="G15" s="18">
        <f>E15</f>
        <v>101567930.23406149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700861</v>
      </c>
      <c r="F17" s="19" t="s">
        <v>4</v>
      </c>
      <c r="G17" s="18">
        <f>E17</f>
        <v>700861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102268791.23406149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>
      <selection activeCell="G22" sqref="G22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30637337.039932653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73078173.239812002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3626879.6510884226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107342389.93083307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190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191</v>
      </c>
      <c r="C20" s="90"/>
      <c r="D20" s="90"/>
      <c r="E20" s="90"/>
      <c r="F20" s="91"/>
      <c r="G20" s="27">
        <v>1413934</v>
      </c>
      <c r="H20" s="23" t="s">
        <v>4</v>
      </c>
      <c r="I20" s="2"/>
    </row>
    <row r="21" spans="1:9" x14ac:dyDescent="0.25">
      <c r="A21" s="2"/>
      <c r="B21" s="89" t="s">
        <v>192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5" t="s">
        <v>193</v>
      </c>
      <c r="C22" s="106"/>
      <c r="D22" s="106"/>
      <c r="E22" s="106"/>
      <c r="F22" s="107"/>
      <c r="G22" s="21">
        <f>SUM(G20:G21)</f>
        <v>1413934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182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183</v>
      </c>
      <c r="C11" s="109"/>
      <c r="D11" s="109"/>
      <c r="E11" s="56">
        <v>589475.44880000001</v>
      </c>
      <c r="F11" s="23" t="s">
        <v>4</v>
      </c>
      <c r="G11" s="27">
        <v>631101</v>
      </c>
      <c r="H11" s="23" t="s">
        <v>4</v>
      </c>
      <c r="I11" s="2"/>
    </row>
    <row r="12" spans="1:9" x14ac:dyDescent="0.25">
      <c r="A12" s="2"/>
      <c r="B12" s="108" t="s">
        <v>184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185</v>
      </c>
      <c r="C13" s="109"/>
      <c r="D13" s="109"/>
      <c r="E13" s="56">
        <v>32398.416399999998</v>
      </c>
      <c r="F13" s="23" t="s">
        <v>4</v>
      </c>
      <c r="G13" s="27">
        <v>58755</v>
      </c>
      <c r="H13" s="23" t="s">
        <v>4</v>
      </c>
      <c r="I13" s="2"/>
    </row>
    <row r="14" spans="1:9" x14ac:dyDescent="0.25">
      <c r="A14" s="2"/>
      <c r="B14" s="108" t="s">
        <v>186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187</v>
      </c>
      <c r="C15" s="109"/>
      <c r="D15" s="109"/>
      <c r="E15" s="56">
        <v>2932197.1483999998</v>
      </c>
      <c r="F15" s="23" t="s">
        <v>4</v>
      </c>
      <c r="G15" s="27">
        <v>2257437</v>
      </c>
      <c r="H15" s="23" t="s">
        <v>4</v>
      </c>
      <c r="I15" s="2"/>
    </row>
    <row r="16" spans="1:9" x14ac:dyDescent="0.25">
      <c r="A16" s="2"/>
      <c r="B16" s="108" t="s">
        <v>188</v>
      </c>
      <c r="C16" s="109"/>
      <c r="D16" s="109"/>
      <c r="E16" s="56">
        <v>27322.777399999999</v>
      </c>
      <c r="F16" s="23" t="s">
        <v>4</v>
      </c>
      <c r="G16" s="27">
        <v>27714</v>
      </c>
      <c r="H16" s="23" t="s">
        <v>4</v>
      </c>
      <c r="I16" s="2"/>
    </row>
    <row r="17" spans="1:9" x14ac:dyDescent="0.25">
      <c r="A17" s="2"/>
      <c r="B17" s="108" t="s">
        <v>189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-606386.79099999974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-616998.55984249979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105129444.27974465</v>
      </c>
      <c r="H9" s="23" t="s">
        <v>4</v>
      </c>
      <c r="I9" s="2"/>
    </row>
    <row r="10" spans="1:9" x14ac:dyDescent="0.25">
      <c r="A10" s="2"/>
      <c r="B10" s="48" t="s">
        <v>210</v>
      </c>
      <c r="C10" s="49"/>
      <c r="D10" s="49"/>
      <c r="E10" s="49"/>
      <c r="F10" s="50"/>
      <c r="G10" s="12">
        <v>-2212275.1079681921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2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2094364.3926456512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32051271.039932653</v>
      </c>
      <c r="H9" s="23" t="s">
        <v>4</v>
      </c>
      <c r="I9" s="2"/>
    </row>
    <row r="10" spans="1:9" x14ac:dyDescent="0.25">
      <c r="A10" s="2"/>
      <c r="B10" s="52" t="s">
        <v>209</v>
      </c>
      <c r="C10" s="53"/>
      <c r="D10" s="53"/>
      <c r="E10" s="53"/>
      <c r="F10" s="54"/>
      <c r="G10" s="12">
        <v>-641863.16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639181.45035662956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73078173.239812002</v>
      </c>
      <c r="H13" s="23" t="s">
        <v>4</v>
      </c>
      <c r="I13" s="2"/>
    </row>
    <row r="14" spans="1:9" x14ac:dyDescent="0.25">
      <c r="A14" s="2"/>
      <c r="B14" s="48" t="s">
        <v>211</v>
      </c>
      <c r="C14" s="49"/>
      <c r="D14" s="49"/>
      <c r="E14" s="49"/>
      <c r="F14" s="50"/>
      <c r="G14" s="12">
        <v>-669556.97900000005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1304061.0767031589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1943242.5270597884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10141000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8038417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2102583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700861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10</v>
      </c>
      <c r="E10" s="27">
        <v>11294</v>
      </c>
      <c r="F10" s="12">
        <f>E10/D10</f>
        <v>1129.4000000000001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10</v>
      </c>
      <c r="E11" s="27">
        <v>17841</v>
      </c>
      <c r="F11" s="12">
        <f t="shared" ref="F11:F45" si="0">E11/D11</f>
        <v>1784.1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10</v>
      </c>
      <c r="E12" s="27">
        <v>40654</v>
      </c>
      <c r="F12" s="12">
        <f t="shared" si="0"/>
        <v>4065.4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20</v>
      </c>
      <c r="E13" s="27">
        <v>250711.0025</v>
      </c>
      <c r="F13" s="12">
        <f t="shared" si="0"/>
        <v>12535.550125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20</v>
      </c>
      <c r="E14" s="27">
        <v>820568</v>
      </c>
      <c r="F14" s="12">
        <f t="shared" si="0"/>
        <v>41028.400000000001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20</v>
      </c>
      <c r="E15" s="27">
        <v>88283</v>
      </c>
      <c r="F15" s="12">
        <f t="shared" si="0"/>
        <v>4414.1499999999996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20</v>
      </c>
      <c r="E16" s="27">
        <v>213079</v>
      </c>
      <c r="F16" s="12">
        <f t="shared" si="0"/>
        <v>10653.95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20</v>
      </c>
      <c r="E17" s="27">
        <v>168322</v>
      </c>
      <c r="F17" s="12">
        <f t="shared" si="0"/>
        <v>8416.1</v>
      </c>
      <c r="G17" s="23" t="s">
        <v>4</v>
      </c>
      <c r="H17" s="2"/>
    </row>
    <row r="18" spans="1:8" x14ac:dyDescent="0.25">
      <c r="A18" s="2"/>
      <c r="B18" s="47" t="s">
        <v>156</v>
      </c>
      <c r="C18" s="41">
        <v>2016</v>
      </c>
      <c r="D18" s="28">
        <v>20</v>
      </c>
      <c r="E18" s="27">
        <v>202000</v>
      </c>
      <c r="F18" s="12">
        <f t="shared" si="0"/>
        <v>10100</v>
      </c>
      <c r="G18" s="23" t="s">
        <v>4</v>
      </c>
      <c r="H18" s="2"/>
    </row>
    <row r="19" spans="1:8" ht="26.25" x14ac:dyDescent="0.25">
      <c r="A19" s="2"/>
      <c r="B19" s="47" t="s">
        <v>157</v>
      </c>
      <c r="C19" s="41">
        <v>2016</v>
      </c>
      <c r="D19" s="28">
        <v>20</v>
      </c>
      <c r="E19" s="27">
        <v>76727</v>
      </c>
      <c r="F19" s="12">
        <f t="shared" si="0"/>
        <v>3836.35</v>
      </c>
      <c r="G19" s="23" t="s">
        <v>4</v>
      </c>
      <c r="H19" s="2"/>
    </row>
    <row r="20" spans="1:8" x14ac:dyDescent="0.25">
      <c r="A20" s="2"/>
      <c r="B20" s="47" t="s">
        <v>153</v>
      </c>
      <c r="C20" s="41">
        <v>2016</v>
      </c>
      <c r="D20" s="28">
        <v>20</v>
      </c>
      <c r="E20" s="27">
        <v>78352</v>
      </c>
      <c r="F20" s="12">
        <f t="shared" si="0"/>
        <v>3917.6</v>
      </c>
      <c r="G20" s="23" t="s">
        <v>4</v>
      </c>
      <c r="H20" s="2"/>
    </row>
    <row r="21" spans="1:8" x14ac:dyDescent="0.25">
      <c r="A21" s="2"/>
      <c r="B21" s="47" t="s">
        <v>158</v>
      </c>
      <c r="C21" s="41">
        <v>2016</v>
      </c>
      <c r="D21" s="28">
        <v>40</v>
      </c>
      <c r="E21" s="27">
        <v>40256</v>
      </c>
      <c r="F21" s="12">
        <f t="shared" si="0"/>
        <v>1006.4</v>
      </c>
      <c r="G21" s="23" t="s">
        <v>4</v>
      </c>
      <c r="H21" s="2"/>
    </row>
    <row r="22" spans="1:8" x14ac:dyDescent="0.25">
      <c r="A22" s="2"/>
      <c r="B22" s="47" t="s">
        <v>159</v>
      </c>
      <c r="C22" s="41">
        <v>2016</v>
      </c>
      <c r="D22" s="28">
        <v>60</v>
      </c>
      <c r="E22" s="27">
        <v>1037590</v>
      </c>
      <c r="F22" s="12">
        <f t="shared" si="0"/>
        <v>17293.166666666668</v>
      </c>
      <c r="G22" s="23" t="s">
        <v>4</v>
      </c>
      <c r="H22" s="2"/>
    </row>
    <row r="23" spans="1:8" x14ac:dyDescent="0.25">
      <c r="A23" s="2"/>
      <c r="B23" s="47" t="s">
        <v>160</v>
      </c>
      <c r="C23" s="41">
        <v>2016</v>
      </c>
      <c r="D23" s="28">
        <v>60</v>
      </c>
      <c r="E23" s="27">
        <v>34501</v>
      </c>
      <c r="F23" s="12">
        <f t="shared" si="0"/>
        <v>575.01666666666665</v>
      </c>
      <c r="G23" s="23" t="s">
        <v>4</v>
      </c>
      <c r="H23" s="2"/>
    </row>
    <row r="24" spans="1:8" x14ac:dyDescent="0.25">
      <c r="A24" s="2"/>
      <c r="B24" s="47" t="s">
        <v>161</v>
      </c>
      <c r="C24" s="41">
        <v>2016</v>
      </c>
      <c r="D24" s="28">
        <v>60</v>
      </c>
      <c r="E24" s="27">
        <v>103503</v>
      </c>
      <c r="F24" s="12">
        <f t="shared" si="0"/>
        <v>1725.05</v>
      </c>
      <c r="G24" s="23" t="s">
        <v>4</v>
      </c>
      <c r="H24" s="2"/>
    </row>
    <row r="25" spans="1:8" x14ac:dyDescent="0.25">
      <c r="A25" s="2"/>
      <c r="B25" s="47" t="s">
        <v>162</v>
      </c>
      <c r="C25" s="41">
        <v>2016</v>
      </c>
      <c r="D25" s="28">
        <v>60</v>
      </c>
      <c r="E25" s="27">
        <v>265210</v>
      </c>
      <c r="F25" s="12">
        <f t="shared" si="0"/>
        <v>4420.166666666667</v>
      </c>
      <c r="G25" s="23" t="s">
        <v>4</v>
      </c>
      <c r="H25" s="2"/>
    </row>
    <row r="26" spans="1:8" x14ac:dyDescent="0.25">
      <c r="A26" s="2"/>
      <c r="B26" s="47" t="s">
        <v>163</v>
      </c>
      <c r="C26" s="41">
        <v>2016</v>
      </c>
      <c r="D26" s="28">
        <v>5</v>
      </c>
      <c r="E26" s="27">
        <v>359183</v>
      </c>
      <c r="F26" s="12">
        <f t="shared" si="0"/>
        <v>71836.600000000006</v>
      </c>
      <c r="G26" s="23" t="s">
        <v>4</v>
      </c>
      <c r="H26" s="2"/>
    </row>
    <row r="27" spans="1:8" x14ac:dyDescent="0.25">
      <c r="A27" s="2"/>
      <c r="B27" s="47" t="s">
        <v>164</v>
      </c>
      <c r="C27" s="41">
        <v>2016</v>
      </c>
      <c r="D27" s="28">
        <v>75</v>
      </c>
      <c r="E27" s="27">
        <v>10846954</v>
      </c>
      <c r="F27" s="12">
        <f t="shared" si="0"/>
        <v>144626.05333333334</v>
      </c>
      <c r="G27" s="23" t="s">
        <v>4</v>
      </c>
      <c r="H27" s="2"/>
    </row>
    <row r="28" spans="1:8" x14ac:dyDescent="0.25">
      <c r="A28" s="2"/>
      <c r="B28" s="47" t="s">
        <v>165</v>
      </c>
      <c r="C28" s="41">
        <v>2016</v>
      </c>
      <c r="D28" s="28">
        <v>75</v>
      </c>
      <c r="E28" s="27">
        <v>48361577</v>
      </c>
      <c r="F28" s="12">
        <f t="shared" si="0"/>
        <v>644821.02666666661</v>
      </c>
      <c r="G28" s="23" t="s">
        <v>4</v>
      </c>
      <c r="H28" s="2"/>
    </row>
    <row r="29" spans="1:8" x14ac:dyDescent="0.25">
      <c r="A29" s="2"/>
      <c r="B29" s="47" t="s">
        <v>166</v>
      </c>
      <c r="C29" s="41">
        <v>2016</v>
      </c>
      <c r="D29" s="28">
        <v>50</v>
      </c>
      <c r="E29" s="27">
        <v>3117134</v>
      </c>
      <c r="F29" s="12">
        <f t="shared" si="0"/>
        <v>62342.68</v>
      </c>
      <c r="G29" s="23" t="s">
        <v>4</v>
      </c>
      <c r="H29" s="2"/>
    </row>
    <row r="30" spans="1:8" x14ac:dyDescent="0.25">
      <c r="A30" s="2"/>
      <c r="B30" s="47" t="s">
        <v>167</v>
      </c>
      <c r="C30" s="41">
        <v>2016</v>
      </c>
      <c r="D30" s="28">
        <v>75</v>
      </c>
      <c r="E30" s="27">
        <v>6804063</v>
      </c>
      <c r="F30" s="12">
        <f t="shared" si="0"/>
        <v>90720.84</v>
      </c>
      <c r="G30" s="23" t="s">
        <v>4</v>
      </c>
      <c r="H30" s="2"/>
    </row>
    <row r="31" spans="1:8" ht="26.25" x14ac:dyDescent="0.25">
      <c r="A31" s="2"/>
      <c r="B31" s="47" t="s">
        <v>168</v>
      </c>
      <c r="C31" s="41">
        <v>2016</v>
      </c>
      <c r="D31" s="28">
        <v>30</v>
      </c>
      <c r="E31" s="27">
        <v>6159690</v>
      </c>
      <c r="F31" s="12">
        <f t="shared" si="0"/>
        <v>205323</v>
      </c>
      <c r="G31" s="23" t="s">
        <v>4</v>
      </c>
      <c r="H31" s="2"/>
    </row>
    <row r="32" spans="1:8" ht="26.25" x14ac:dyDescent="0.25">
      <c r="A32" s="2"/>
      <c r="B32" s="47" t="s">
        <v>169</v>
      </c>
      <c r="C32" s="41">
        <v>2016</v>
      </c>
      <c r="D32" s="28">
        <v>50</v>
      </c>
      <c r="E32" s="27">
        <v>2045902</v>
      </c>
      <c r="F32" s="12">
        <f t="shared" si="0"/>
        <v>40918.04</v>
      </c>
      <c r="G32" s="23" t="s">
        <v>4</v>
      </c>
      <c r="H32" s="2"/>
    </row>
    <row r="33" spans="1:8" x14ac:dyDescent="0.25">
      <c r="A33" s="2"/>
      <c r="B33" s="47" t="s">
        <v>170</v>
      </c>
      <c r="C33" s="41">
        <v>2016</v>
      </c>
      <c r="D33" s="28">
        <v>20</v>
      </c>
      <c r="E33" s="27">
        <v>1398829</v>
      </c>
      <c r="F33" s="12">
        <f t="shared" si="0"/>
        <v>69941.45</v>
      </c>
      <c r="G33" s="23" t="s">
        <v>4</v>
      </c>
      <c r="H33" s="2"/>
    </row>
    <row r="34" spans="1:8" x14ac:dyDescent="0.25">
      <c r="A34" s="2"/>
      <c r="B34" s="47" t="s">
        <v>171</v>
      </c>
      <c r="C34" s="41">
        <v>2016</v>
      </c>
      <c r="D34" s="28">
        <v>10</v>
      </c>
      <c r="E34" s="27">
        <v>310620</v>
      </c>
      <c r="F34" s="12">
        <f t="shared" si="0"/>
        <v>31062</v>
      </c>
      <c r="G34" s="23" t="s">
        <v>4</v>
      </c>
      <c r="H34" s="2"/>
    </row>
    <row r="35" spans="1:8" ht="26.25" x14ac:dyDescent="0.25">
      <c r="A35" s="2"/>
      <c r="B35" s="47" t="s">
        <v>172</v>
      </c>
      <c r="C35" s="41">
        <v>2016</v>
      </c>
      <c r="D35" s="28">
        <v>50</v>
      </c>
      <c r="E35" s="27">
        <v>444000</v>
      </c>
      <c r="F35" s="12">
        <f t="shared" si="0"/>
        <v>8880</v>
      </c>
      <c r="G35" s="23" t="s">
        <v>4</v>
      </c>
      <c r="H35" s="2"/>
    </row>
    <row r="36" spans="1:8" ht="26.25" x14ac:dyDescent="0.25">
      <c r="A36" s="2"/>
      <c r="B36" s="47" t="s">
        <v>173</v>
      </c>
      <c r="C36" s="41">
        <v>2016</v>
      </c>
      <c r="D36" s="28">
        <v>20</v>
      </c>
      <c r="E36" s="27">
        <v>401730</v>
      </c>
      <c r="F36" s="12">
        <f t="shared" si="0"/>
        <v>20086.5</v>
      </c>
      <c r="G36" s="23" t="s">
        <v>4</v>
      </c>
      <c r="H36" s="2"/>
    </row>
    <row r="37" spans="1:8" ht="26.25" x14ac:dyDescent="0.25">
      <c r="A37" s="2"/>
      <c r="B37" s="47" t="s">
        <v>174</v>
      </c>
      <c r="C37" s="41">
        <v>2016</v>
      </c>
      <c r="D37" s="28">
        <v>10</v>
      </c>
      <c r="E37" s="27">
        <v>32000</v>
      </c>
      <c r="F37" s="12">
        <f t="shared" si="0"/>
        <v>3200</v>
      </c>
      <c r="G37" s="23" t="s">
        <v>4</v>
      </c>
      <c r="H37" s="2"/>
    </row>
    <row r="38" spans="1:8" ht="26.25" x14ac:dyDescent="0.25">
      <c r="A38" s="2"/>
      <c r="B38" s="47" t="s">
        <v>175</v>
      </c>
      <c r="C38" s="41">
        <v>2016</v>
      </c>
      <c r="D38" s="28">
        <v>20</v>
      </c>
      <c r="E38" s="27">
        <v>1993488</v>
      </c>
      <c r="F38" s="12">
        <f t="shared" si="0"/>
        <v>99674.4</v>
      </c>
      <c r="G38" s="23" t="s">
        <v>4</v>
      </c>
      <c r="H38" s="2"/>
    </row>
    <row r="39" spans="1:8" x14ac:dyDescent="0.25">
      <c r="A39" s="2"/>
      <c r="B39" s="47" t="s">
        <v>176</v>
      </c>
      <c r="C39" s="41">
        <v>2016</v>
      </c>
      <c r="D39" s="28">
        <v>10</v>
      </c>
      <c r="E39" s="27">
        <v>59444</v>
      </c>
      <c r="F39" s="12">
        <f t="shared" si="0"/>
        <v>5944.4</v>
      </c>
      <c r="G39" s="23" t="s">
        <v>4</v>
      </c>
      <c r="H39" s="2"/>
    </row>
    <row r="40" spans="1:8" x14ac:dyDescent="0.25">
      <c r="A40" s="2"/>
      <c r="B40" s="47" t="s">
        <v>177</v>
      </c>
      <c r="C40" s="41">
        <v>2016</v>
      </c>
      <c r="D40" s="28">
        <v>75</v>
      </c>
      <c r="E40" s="27">
        <v>636252</v>
      </c>
      <c r="F40" s="12">
        <f t="shared" si="0"/>
        <v>8483.36</v>
      </c>
      <c r="G40" s="23" t="s">
        <v>4</v>
      </c>
      <c r="H40" s="2"/>
    </row>
    <row r="41" spans="1:8" x14ac:dyDescent="0.25">
      <c r="A41" s="2"/>
      <c r="B41" s="47" t="s">
        <v>178</v>
      </c>
      <c r="C41" s="41">
        <v>2016</v>
      </c>
      <c r="D41" s="28">
        <v>50</v>
      </c>
      <c r="E41" s="27">
        <v>6111075</v>
      </c>
      <c r="F41" s="12">
        <f t="shared" si="0"/>
        <v>122221.5</v>
      </c>
      <c r="G41" s="23" t="s">
        <v>4</v>
      </c>
      <c r="H41" s="2"/>
    </row>
    <row r="42" spans="1:8" ht="26.25" x14ac:dyDescent="0.25">
      <c r="A42" s="2"/>
      <c r="B42" s="47" t="s">
        <v>179</v>
      </c>
      <c r="C42" s="41">
        <v>2016</v>
      </c>
      <c r="D42" s="28">
        <v>10</v>
      </c>
      <c r="E42" s="27">
        <v>748840</v>
      </c>
      <c r="F42" s="12">
        <f t="shared" si="0"/>
        <v>74884</v>
      </c>
      <c r="G42" s="23" t="s">
        <v>4</v>
      </c>
      <c r="H42" s="2"/>
    </row>
    <row r="43" spans="1:8" x14ac:dyDescent="0.25">
      <c r="A43" s="2"/>
      <c r="B43" s="47" t="s">
        <v>165</v>
      </c>
      <c r="C43" s="41">
        <v>2016</v>
      </c>
      <c r="D43" s="28">
        <v>75</v>
      </c>
      <c r="E43" s="27">
        <v>2124259</v>
      </c>
      <c r="F43" s="12">
        <f t="shared" si="0"/>
        <v>28323.453333333335</v>
      </c>
      <c r="G43" s="23" t="s">
        <v>4</v>
      </c>
      <c r="H43" s="2"/>
    </row>
    <row r="44" spans="1:8" x14ac:dyDescent="0.25">
      <c r="A44" s="2"/>
      <c r="B44" s="47" t="s">
        <v>180</v>
      </c>
      <c r="C44" s="41">
        <v>2016</v>
      </c>
      <c r="D44" s="28">
        <v>5</v>
      </c>
      <c r="E44" s="27">
        <v>1449732.84</v>
      </c>
      <c r="F44" s="12">
        <f t="shared" si="0"/>
        <v>289946.56800000003</v>
      </c>
      <c r="G44" s="23" t="s">
        <v>4</v>
      </c>
      <c r="H44" s="2"/>
    </row>
    <row r="45" spans="1:8" x14ac:dyDescent="0.25">
      <c r="A45" s="2"/>
      <c r="B45" s="47" t="s">
        <v>181</v>
      </c>
      <c r="C45" s="41">
        <v>2016</v>
      </c>
      <c r="D45" s="28">
        <v>5</v>
      </c>
      <c r="E45" s="27">
        <v>1016594</v>
      </c>
      <c r="F45" s="12">
        <f t="shared" si="0"/>
        <v>203318.8</v>
      </c>
      <c r="G45" s="23" t="s">
        <v>4</v>
      </c>
      <c r="H45" s="2"/>
    </row>
    <row r="46" spans="1:8" x14ac:dyDescent="0.25">
      <c r="A46" s="2"/>
      <c r="B46" s="99" t="s">
        <v>76</v>
      </c>
      <c r="C46" s="100"/>
      <c r="D46" s="100"/>
      <c r="E46" s="101"/>
      <c r="F46" s="21">
        <f>SUM(F10:F45)</f>
        <v>2353455.4714583331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2017-09-29T11:26:40Z</dcterms:modified>
</cp:coreProperties>
</file>