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16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17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<sst xmlns="http://schemas.openxmlformats.org/spreadsheetml/2006/main" count="365" uniqueCount="184">
  <si>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</si>
  <si>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</si>
  <si>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</si>
  <si>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</si>
  <si>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</si>
  <si>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</si>
  <si>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</si>
  <si>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</si>
  <si>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</si>
  <si>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</si>
  <si>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</si>
  <si>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</si>
  <si>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</si>
  <si>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</si>
  <si>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</si>
  <si>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</si>
  <si>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</si>
  <si>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</si>
  <si>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</si>
  <si>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</si>
  <si>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</si>
  <si>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</si>
  <si>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</si>
  <si>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</si>
  <si>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</si>
  <si>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</si>
  <si>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</si>
  <si>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</si>
  <si>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</si>
  <si>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</si>
  <si>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</si>
  <si>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</si>
  <si>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</si>
  <si>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</si>
  <si>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</si>
  <si>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</si>
  <si>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</si>
  <si>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</si>
  <si>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</si>
  <si>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</si>
  <si>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</si>
  <si>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</si>
  <si>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</si>
  <si>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</si>
  <si>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</si>
  <si>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</si>
  <si>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</si>
  <si>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</si>
  <si>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</si>
  <si>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</si>
  <si>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</si>
  <si>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</si>
  <si>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</si>
  <si>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</si>
  <si>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</si>
  <si>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</si>
  <si>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</si>
  <si>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</si>
  <si>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</si>
  <si>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</si>
  <si>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</si>
  <si>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</si>
  <si>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</si>
  <si>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</si>
  <si>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</si>
  <si>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</si>
  <si>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</si>
  <si>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</si>
  <si>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</si>
  <si>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</si>
  <si>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</si>
  <si>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</si>
  <si>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</si>
  <si>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</si>
  <si>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</si>
  <si>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</si>
  <si>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</si>
  <si>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</si>
  <si>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</si>
  <si>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</si>
  <si>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</si>
  <si>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</si>
  <si>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</si>
  <si>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</si>
  <si>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</si>
  <si>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</si>
  <si>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</si>
  <si>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</si>
  <si>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</si>
  <si>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</si>
  <si>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</si>
  <si>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</si>
  <si>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</si>
  <si>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</si>
  <si>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</si>
  <si>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</si>
  <si>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</si>
  <si>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</si>
  <si>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</si>
  <si>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</si>
  <si>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</si>
  <si>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</si>
  <si>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</si>
  <si>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</si>
  <si>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</si>
  <si>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</si>
  <si>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</si>
  <si>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</si>
  <si>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</si>
  <si>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</si>
  <si>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</si>
  <si>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</si>
  <si>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</si>
  <si>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</si>
  <si>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</si>
  <si>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</si>
  <si>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</si>
  <si>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</si>
  <si>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</si>
  <si>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</si>
  <si>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</si>
  <si>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</si>
  <si>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</si>
  <si>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</si>
  <si>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</si>
  <si>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</si>
  <si>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</si>
  <si>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</si>
  <si>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</si>
  <si>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</si>
  <si>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</si>
  <si>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</si>
  <si>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</si>
  <si>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</si>
  <si>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</si>
  <si>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</si>
  <si>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</si>
  <si>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</si>
  <si>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</si>
  <si>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</si>
  <si>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</si>
  <si>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</si>
  <si>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</si>
  <si>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</si>
  <si>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</si>
  <si>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</si>
  <si>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</si>
  <si>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</si>
  <si>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</si>
  <si>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Beluftningstanke, Mek/EL</t>
  </si>
  <si>
    <t>Arbejdsplads</t>
  </si>
  <si>
    <t>Køretøjer, entreprenørmaskiner</t>
  </si>
  <si>
    <t>Køretøjer, små lastvogne (&lt;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</si>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</sst>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5" t="s">
        <v>172</v>
      </c>
      <c r="C8" s="106"/>
      <c r="D8" s="106"/>
      <c r="E8" s="106"/>
      <c r="F8" s="106"/>
      <c r="G8" s="106"/>
      <c r="H8" s="107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3667090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4949000</v>
      </c>
      <c r="H10" s="23" t="s">
        <v>4</v>
      </c>
      <c r="I10" s="2"/>
    </row>
    <row r="11" spans="1:9" x14ac:dyDescent="0.25">
      <c r="A11" s="2"/>
      <c r="B11" s="99" t="s">
        <v>173</v>
      </c>
      <c r="C11" s="100"/>
      <c r="D11" s="100"/>
      <c r="E11" s="100"/>
      <c r="F11" s="101"/>
      <c r="G11" s="21">
        <f>G9-G10</f>
        <v>-1281910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5" t="s">
        <v>174</v>
      </c>
      <c r="C14" s="106"/>
      <c r="D14" s="106"/>
      <c r="E14" s="106"/>
      <c r="F14" s="106"/>
      <c r="G14" s="106"/>
      <c r="H14" s="107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1509758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1825000</v>
      </c>
      <c r="H16" s="23" t="s">
        <v>4</v>
      </c>
      <c r="I16" s="2"/>
    </row>
    <row r="17" spans="1:9" x14ac:dyDescent="0.25">
      <c r="A17" s="2"/>
      <c r="B17" s="99" t="s">
        <v>174</v>
      </c>
      <c r="C17" s="100"/>
      <c r="D17" s="100"/>
      <c r="E17" s="100"/>
      <c r="F17" s="101"/>
      <c r="G17" s="21">
        <f>G15-G16</f>
        <v>-315242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5" t="s">
        <v>175</v>
      </c>
      <c r="C20" s="106"/>
      <c r="D20" s="106"/>
      <c r="E20" s="106"/>
      <c r="F20" s="106"/>
      <c r="G20" s="106"/>
      <c r="H20" s="107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818954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442400</v>
      </c>
      <c r="H22" s="23" t="s">
        <v>4</v>
      </c>
      <c r="I22" s="2"/>
    </row>
    <row r="23" spans="1:9" x14ac:dyDescent="0.25">
      <c r="A23" s="2"/>
      <c r="B23" s="99" t="s">
        <v>175</v>
      </c>
      <c r="C23" s="100"/>
      <c r="D23" s="100"/>
      <c r="E23" s="100"/>
      <c r="F23" s="101"/>
      <c r="G23" s="21">
        <f>G21-G22</f>
        <v>376554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5" t="s">
        <v>176</v>
      </c>
      <c r="C26" s="106"/>
      <c r="D26" s="106"/>
      <c r="E26" s="106"/>
      <c r="F26" s="106"/>
      <c r="G26" s="106"/>
      <c r="H26" s="107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5" t="s">
        <v>176</v>
      </c>
      <c r="C29" s="106"/>
      <c r="D29" s="106"/>
      <c r="E29" s="106"/>
      <c r="F29" s="107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5" t="s">
        <v>88</v>
      </c>
      <c r="C32" s="106"/>
      <c r="D32" s="106"/>
      <c r="E32" s="106"/>
      <c r="F32" s="106"/>
      <c r="G32" s="106"/>
      <c r="H32" s="107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2016'!F17</f>
        <v>422904.14999999997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483333.33333333331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-60429.183333333349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177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258655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0</v>
      </c>
      <c r="H40" s="23" t="s">
        <v>4</v>
      </c>
      <c r="I40" s="2"/>
    </row>
    <row r="41" spans="1:9" x14ac:dyDescent="0.25">
      <c r="A41" s="2"/>
      <c r="B41" s="99" t="s">
        <v>177</v>
      </c>
      <c r="C41" s="100"/>
      <c r="D41" s="100"/>
      <c r="E41" s="100"/>
      <c r="F41" s="101"/>
      <c r="G41" s="21">
        <f>G39-G40</f>
        <v>258655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91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39752625.770682484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10334809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3374642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848611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1039500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15597562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14102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14102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-12874075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-3006774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-2252270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-496807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-18629926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-3018262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37019693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961538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37981231</v>
      </c>
      <c r="F35" s="38" t="s">
        <v>4</v>
      </c>
      <c r="G35" s="18">
        <f>-E35</f>
        <v>-37981231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1771394.7706824839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169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170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165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183</v>
      </c>
      <c r="C16" s="93"/>
      <c r="D16" s="93"/>
      <c r="E16" s="94"/>
      <c r="F16" s="116" t="s">
        <v>166</v>
      </c>
      <c r="G16" s="116"/>
      <c r="H16" s="2"/>
    </row>
    <row r="17" spans="1:8" x14ac:dyDescent="0.25">
      <c r="A17" s="2"/>
      <c r="B17" s="89" t="s">
        <v>179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167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168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120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178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45509894.172718219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4111938.4529963997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omk.'!G19</f>
        <v>-410847.91230999987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181</v>
      </c>
      <c r="C12" s="49"/>
      <c r="D12" s="50"/>
      <c r="E12" s="12">
        <f>'Fane 5. Individuelt eff.krav'!G10</f>
        <v>-649135.67295185465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161</v>
      </c>
      <c r="C13" s="102"/>
      <c r="D13" s="103"/>
      <c r="E13" s="12">
        <f>'Fane 3. Korrigeret grundlag'!G22</f>
        <v>260944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165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782439.95528048649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98867.496461521412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794420.76838914887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171</v>
      </c>
      <c r="C23" s="97"/>
      <c r="D23" s="98"/>
      <c r="E23" s="18">
        <f>SUM(E9,E11:E18,E20)-SUM(E21:E22)</f>
        <v>44600006.27788619</v>
      </c>
      <c r="F23" s="19" t="s">
        <v>4</v>
      </c>
      <c r="G23" s="18">
        <f>E23</f>
        <v>44600006.27788619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-1683936.586419753</v>
      </c>
      <c r="F25" s="19" t="s">
        <v>4</v>
      </c>
      <c r="G25" s="18">
        <f>E25</f>
        <v>-1683936.586419753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-1281910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-315242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376554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-60429.183333333349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258655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-1022372.1833333333</v>
      </c>
      <c r="F33" s="19" t="s">
        <v>4</v>
      </c>
      <c r="G33" s="18">
        <f>E33</f>
        <v>-1022372.1833333333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1771394.7706824839</v>
      </c>
      <c r="F35" s="19" t="s">
        <v>4</v>
      </c>
      <c r="G35" s="18">
        <f>E35</f>
        <v>1771394.7706824839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43665092.27881559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44340435.05944524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3765859.6251484118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161</v>
      </c>
      <c r="C11" s="59"/>
      <c r="D11" s="60"/>
      <c r="E11" s="12">
        <v>265510.639791806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780604.04973664833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98458.432016660474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798285.51688412763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171</v>
      </c>
      <c r="C15" s="97"/>
      <c r="D15" s="98"/>
      <c r="E15" s="18">
        <f>$E$9+$E$12-$E$13-$E$14+E11</f>
        <v>44489805.800072908</v>
      </c>
      <c r="F15" s="19" t="s">
        <v>4</v>
      </c>
      <c r="G15" s="18">
        <f>E15</f>
        <v>44489805.800072908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-1683936.586419753</v>
      </c>
      <c r="F17" s="19" t="s">
        <v>4</v>
      </c>
      <c r="G17" s="18">
        <f>E17</f>
        <v>-1683936.586419753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42805869.213653155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141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24020961.15904687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17376994.560674947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4111938.4529963997</v>
      </c>
      <c r="H11" s="23" t="s">
        <v>4</v>
      </c>
      <c r="I11" s="2"/>
    </row>
    <row r="12" spans="1:9" ht="17.25" customHeight="1" x14ac:dyDescent="0.25">
      <c r="A12" s="2"/>
      <c r="B12" s="105" t="s">
        <v>145</v>
      </c>
      <c r="C12" s="106"/>
      <c r="D12" s="106"/>
      <c r="E12" s="106"/>
      <c r="F12" s="107"/>
      <c r="G12" s="21">
        <f>SUM(G9:G11)</f>
        <v>45509894.172718219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161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162</v>
      </c>
      <c r="C20" s="90"/>
      <c r="D20" s="90"/>
      <c r="E20" s="90"/>
      <c r="F20" s="91"/>
      <c r="G20" s="27">
        <v>260944</v>
      </c>
      <c r="H20" s="23" t="s">
        <v>4</v>
      </c>
      <c r="I20" s="2"/>
    </row>
    <row r="21" spans="1:9" x14ac:dyDescent="0.25">
      <c r="A21" s="2"/>
      <c r="B21" s="89" t="s">
        <v>163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5" t="s">
        <v>164</v>
      </c>
      <c r="C22" s="106"/>
      <c r="D22" s="106"/>
      <c r="E22" s="106"/>
      <c r="F22" s="107"/>
      <c r="G22" s="21">
        <f>SUM(G20:G21)</f>
        <v>260944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153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154</v>
      </c>
      <c r="C11" s="109"/>
      <c r="D11" s="109"/>
      <c r="E11" s="56">
        <v>503291.19819999998</v>
      </c>
      <c r="F11" s="23" t="s">
        <v>4</v>
      </c>
      <c r="G11" s="27">
        <v>579582</v>
      </c>
      <c r="H11" s="23" t="s">
        <v>4</v>
      </c>
      <c r="I11" s="2"/>
    </row>
    <row r="12" spans="1:9" x14ac:dyDescent="0.25">
      <c r="A12" s="2"/>
      <c r="B12" s="108" t="s">
        <v>155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156</v>
      </c>
      <c r="C13" s="109"/>
      <c r="D13" s="109"/>
      <c r="E13" s="56">
        <v>32399.4126</v>
      </c>
      <c r="F13" s="23" t="s">
        <v>4</v>
      </c>
      <c r="G13" s="27">
        <v>102982</v>
      </c>
      <c r="H13" s="23" t="s">
        <v>4</v>
      </c>
      <c r="I13" s="2"/>
    </row>
    <row r="14" spans="1:9" x14ac:dyDescent="0.25">
      <c r="A14" s="2"/>
      <c r="B14" s="108" t="s">
        <v>157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158</v>
      </c>
      <c r="C15" s="109"/>
      <c r="D15" s="109"/>
      <c r="E15" s="56">
        <v>3138689.4844</v>
      </c>
      <c r="F15" s="23" t="s">
        <v>4</v>
      </c>
      <c r="G15" s="27">
        <v>2547703</v>
      </c>
      <c r="H15" s="23" t="s">
        <v>4</v>
      </c>
      <c r="I15" s="2"/>
    </row>
    <row r="16" spans="1:9" x14ac:dyDescent="0.25">
      <c r="A16" s="2"/>
      <c r="B16" s="108" t="s">
        <v>159</v>
      </c>
      <c r="C16" s="109"/>
      <c r="D16" s="109"/>
      <c r="E16" s="56">
        <v>385991.63679999998</v>
      </c>
      <c r="F16" s="23" t="s">
        <v>4</v>
      </c>
      <c r="G16" s="27">
        <v>426323</v>
      </c>
      <c r="H16" s="23" t="s">
        <v>4</v>
      </c>
      <c r="I16" s="2"/>
    </row>
    <row r="17" spans="1:9" x14ac:dyDescent="0.25">
      <c r="A17" s="2"/>
      <c r="B17" s="108" t="s">
        <v>160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136</v>
      </c>
      <c r="C18" s="100"/>
      <c r="D18" s="100"/>
      <c r="E18" s="100"/>
      <c r="F18" s="101"/>
      <c r="G18" s="21">
        <f>SUM(G10:G17)-SUM(E10:E17)</f>
        <v>-403781.73199999984</v>
      </c>
      <c r="H18" s="22" t="s">
        <v>4</v>
      </c>
      <c r="I18" s="2"/>
    </row>
    <row r="19" spans="1:9" x14ac:dyDescent="0.25">
      <c r="A19" s="2"/>
      <c r="B19" s="99" t="s">
        <v>137</v>
      </c>
      <c r="C19" s="100"/>
      <c r="D19" s="100"/>
      <c r="E19" s="100"/>
      <c r="F19" s="101"/>
      <c r="G19" s="21">
        <f>G18*(1+'Fane 2.1. Økonomisk ramme 2018'!E19/100)</f>
        <v>-410847.91230999987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>
      <selection activeCell="G11" sqref="G11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41658899.719721816</v>
      </c>
      <c r="H9" s="23" t="s">
        <v>4</v>
      </c>
      <c r="I9" s="2"/>
    </row>
    <row r="10" spans="1:9" x14ac:dyDescent="0.25">
      <c r="A10" s="2"/>
      <c r="B10" s="48" t="s">
        <v>181</v>
      </c>
      <c r="C10" s="49"/>
      <c r="D10" s="49"/>
      <c r="E10" s="49"/>
      <c r="F10" s="50"/>
      <c r="G10" s="12">
        <v>-649135.67295185465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0.23693643440289205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98867.496461521412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24281905.15904687</v>
      </c>
      <c r="H9" s="23" t="s">
        <v>4</v>
      </c>
      <c r="I9" s="2"/>
    </row>
    <row r="10" spans="1:9" x14ac:dyDescent="0.25">
      <c r="A10" s="2"/>
      <c r="B10" s="52" t="s">
        <v>180</v>
      </c>
      <c r="C10" s="53"/>
      <c r="D10" s="53"/>
      <c r="E10" s="53"/>
      <c r="F10" s="54"/>
      <c r="G10" s="12">
        <v>-482246.25538807776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484323.05868945643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17376994.560674947</v>
      </c>
      <c r="H13" s="23" t="s">
        <v>4</v>
      </c>
      <c r="I13" s="2"/>
    </row>
    <row r="14" spans="1:9" x14ac:dyDescent="0.25">
      <c r="A14" s="2"/>
      <c r="B14" s="48" t="s">
        <v>182</v>
      </c>
      <c r="C14" s="49"/>
      <c r="D14" s="49"/>
      <c r="E14" s="49"/>
      <c r="F14" s="50"/>
      <c r="G14" s="12">
        <v>-158670.61394095985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310097.70969969238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794420.76838914887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-13410925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-8359115.2407407407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-5051809.7592592593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-1683936.586419753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20</v>
      </c>
      <c r="E10" s="27">
        <v>1189671</v>
      </c>
      <c r="F10" s="12">
        <f>E10/D10</f>
        <v>59483.55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5</v>
      </c>
      <c r="E11" s="27">
        <v>259245</v>
      </c>
      <c r="F11" s="12">
        <f t="shared" ref="F11:F16" si="0">E11/D11</f>
        <v>51849</v>
      </c>
      <c r="G11" s="23" t="s">
        <v>4</v>
      </c>
      <c r="H11" s="2"/>
    </row>
    <row r="12" spans="1:8" x14ac:dyDescent="0.25">
      <c r="A12" s="2"/>
      <c r="B12" s="47" t="s">
        <v>150</v>
      </c>
      <c r="C12" s="41">
        <v>2016</v>
      </c>
      <c r="D12" s="28">
        <v>5</v>
      </c>
      <c r="E12" s="27">
        <v>261575</v>
      </c>
      <c r="F12" s="12">
        <f t="shared" si="0"/>
        <v>52315</v>
      </c>
      <c r="G12" s="23" t="s">
        <v>4</v>
      </c>
      <c r="H12" s="2"/>
    </row>
    <row r="13" spans="1:8" x14ac:dyDescent="0.25">
      <c r="A13" s="2"/>
      <c r="B13" s="47" t="s">
        <v>150</v>
      </c>
      <c r="C13" s="41">
        <v>2016</v>
      </c>
      <c r="D13" s="28">
        <v>5</v>
      </c>
      <c r="E13" s="27">
        <v>196463</v>
      </c>
      <c r="F13" s="12">
        <f t="shared" si="0"/>
        <v>39292.6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5</v>
      </c>
      <c r="E14" s="27">
        <v>104092</v>
      </c>
      <c r="F14" s="12">
        <f t="shared" si="0"/>
        <v>20818.400000000001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5</v>
      </c>
      <c r="E15" s="27">
        <v>520737</v>
      </c>
      <c r="F15" s="12">
        <f t="shared" si="0"/>
        <v>104147.4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</v>
      </c>
      <c r="E16" s="27">
        <v>474991</v>
      </c>
      <c r="F16" s="12">
        <f t="shared" si="0"/>
        <v>94998.2</v>
      </c>
      <c r="G16" s="23" t="s">
        <v>4</v>
      </c>
      <c r="H16" s="2"/>
    </row>
    <row r="17" spans="1:8" x14ac:dyDescent="0.25">
      <c r="A17" s="2"/>
      <c r="B17" s="99" t="s">
        <v>76</v>
      </c>
      <c r="C17" s="100"/>
      <c r="D17" s="100"/>
      <c r="E17" s="101"/>
      <c r="F17" s="21">
        <f>SUM(F10:F16)</f>
        <v>422904.14999999997</v>
      </c>
      <c r="G17" s="22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2017-10-13T18:58:35Z</dcterms:modified>
</cp:coreProperties>
</file>