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9" l="1"/>
  <c r="G12" i="8"/>
  <c r="G19" i="19"/>
  <c r="G20" i="19" s="1"/>
  <c r="E11" i="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3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3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s="1"/>
  <c r="G15" i="15" s="1"/>
  <c r="G18" i="15" s="1"/>
</calcChain>
</file>

<file path=xl/sharedStrings.xml><?xml version="1.0" encoding="utf-8"?>
<sst xmlns="http://schemas.openxmlformats.org/spreadsheetml/2006/main" count="398" uniqueCount="196">
  <si>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</si>
  <si>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</si>
  <si>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</si>
  <si>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</si>
  <si>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</si>
  <si>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</si>
  <si>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</si>
  <si>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</si>
  <si>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</si>
  <si>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</si>
  <si>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</si>
  <si>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</si>
  <si>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</si>
  <si>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</si>
  <si>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</si>
  <si>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</si>
  <si>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</si>
  <si>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</si>
  <si>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</si>
  <si>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</si>
  <si>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</si>
  <si>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</si>
  <si>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</si>
  <si>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</si>
  <si>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</si>
  <si>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</si>
  <si>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</si>
  <si>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</si>
  <si>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</si>
  <si>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</si>
  <si>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</si>
  <si>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</si>
  <si>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</si>
  <si>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</si>
  <si>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</si>
  <si>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</si>
  <si>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</si>
  <si>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</si>
  <si>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</si>
  <si>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</si>
  <si>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</si>
  <si>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</si>
  <si>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</si>
  <si>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</si>
  <si>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</si>
  <si>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</si>
  <si>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</si>
  <si>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</si>
  <si>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</si>
  <si>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</si>
  <si>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</si>
  <si>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</si>
  <si>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</si>
  <si>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</si>
  <si>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</si>
  <si>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</si>
  <si>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</si>
  <si>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</si>
  <si>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</si>
  <si>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</si>
  <si>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</si>
  <si>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</si>
  <si>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</si>
  <si>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</si>
  <si>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</si>
  <si>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</si>
  <si>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</si>
  <si>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</si>
  <si>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</si>
  <si>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</si>
  <si>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</si>
  <si>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</si>
  <si>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</si>
  <si>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</si>
  <si>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</si>
  <si>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</si>
  <si>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</si>
  <si>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</si>
  <si>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</si>
  <si>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</si>
  <si>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</si>
  <si>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</si>
  <si>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</si>
  <si>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</si>
  <si>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</si>
  <si>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</si>
  <si>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</si>
  <si>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</si>
  <si>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</si>
  <si>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</si>
  <si>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</si>
  <si>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</si>
  <si>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</si>
  <si>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</si>
  <si>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</si>
  <si>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</si>
  <si>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</si>
  <si>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</si>
  <si>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</si>
  <si>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</si>
  <si>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</si>
  <si>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</si>
  <si>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</si>
  <si>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</si>
  <si>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</si>
  <si>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</si>
  <si>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</si>
  <si>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</si>
  <si>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</si>
  <si>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</si>
  <si>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</si>
  <si>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</si>
  <si>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</si>
  <si>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</si>
  <si>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</si>
  <si>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</si>
  <si>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</si>
  <si>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</si>
  <si>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</si>
  <si>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</si>
  <si>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</si>
  <si>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</si>
  <si>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</si>
  <si>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</si>
  <si>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</si>
  <si>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</si>
  <si>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</si>
  <si>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</si>
  <si>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</si>
  <si>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</si>
  <si>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</si>
  <si>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</si>
  <si>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</si>
  <si>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</si>
  <si>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</si>
  <si>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</si>
  <si>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</si>
  <si>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</si>
  <si>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</si>
  <si>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</si>
  <si>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</si>
  <si>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</si>
  <si>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</si>
  <si>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</si>
  <si>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</si>
  <si>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</si>
  <si>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</si>
  <si>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</si>
  <si>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</si>
  <si>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Indløb med riste, Mek/EL</t>
  </si>
  <si>
    <t>Indløb med riste, SRO</t>
  </si>
  <si>
    <t>Beluftningstanke, Mek/EL</t>
  </si>
  <si>
    <t>Efterbehandlingsanlæg (sandfilter), Mek/EL</t>
  </si>
  <si>
    <t>Forafvanding, slam, SRO</t>
  </si>
  <si>
    <t>Forsinkelsesbassiner, lukkede med automatisk rensning og SRO Miljøklasse A (større end 10.000 m3) - Mek/EL</t>
  </si>
  <si>
    <t>Efterbehandlingsanlæg (sandfilter), SRO</t>
  </si>
  <si>
    <t>Arbejdsplads</t>
  </si>
  <si>
    <t>Pumpestationer m. overbygning (&lt; 20 m2), Mek/EL</t>
  </si>
  <si>
    <t>Ø 500 mm &lt; Ledningsnet ≤ Ø 800 mm</t>
  </si>
  <si>
    <t>Pumpestationer i underjordiske bygværker (&lt;50 m2), SRO</t>
  </si>
  <si>
    <t>Pumpestationer i brønde (&lt; 6,25 m2), Konstruktioner</t>
  </si>
  <si>
    <t>Pumpestationer m. overbygning (&lt; 20 m2), Konstruktioner</t>
  </si>
  <si>
    <t>Pumpestationer i brønde (&lt; 6,25 m2), SRO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</si>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</sst>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184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9585540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12436000</v>
      </c>
      <c r="H10" s="23" t="s">
        <v>4</v>
      </c>
      <c r="I10" s="2"/>
    </row>
    <row r="11" spans="1:9" x14ac:dyDescent="0.25">
      <c r="A11" s="2"/>
      <c r="B11" s="99" t="s">
        <v>185</v>
      </c>
      <c r="C11" s="100"/>
      <c r="D11" s="100"/>
      <c r="E11" s="100"/>
      <c r="F11" s="101"/>
      <c r="G11" s="21">
        <f>G9-G10</f>
        <v>-2850460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186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-646555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-300000</v>
      </c>
      <c r="H16" s="23" t="s">
        <v>4</v>
      </c>
      <c r="I16" s="2"/>
    </row>
    <row r="17" spans="1:9" x14ac:dyDescent="0.25">
      <c r="A17" s="2"/>
      <c r="B17" s="99" t="s">
        <v>186</v>
      </c>
      <c r="C17" s="100"/>
      <c r="D17" s="100"/>
      <c r="E17" s="100"/>
      <c r="F17" s="101"/>
      <c r="G17" s="21">
        <f>G15-G16</f>
        <v>-346555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187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500000</v>
      </c>
      <c r="H22" s="23" t="s">
        <v>4</v>
      </c>
      <c r="I22" s="2"/>
    </row>
    <row r="23" spans="1:9" x14ac:dyDescent="0.25">
      <c r="A23" s="2"/>
      <c r="B23" s="99" t="s">
        <v>187</v>
      </c>
      <c r="C23" s="100"/>
      <c r="D23" s="100"/>
      <c r="E23" s="100"/>
      <c r="F23" s="101"/>
      <c r="G23" s="21">
        <f>G21-G22</f>
        <v>-500000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188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1756775</v>
      </c>
      <c r="H28" s="23" t="s">
        <v>4</v>
      </c>
      <c r="I28" s="2"/>
    </row>
    <row r="29" spans="1:9" ht="15" customHeight="1" x14ac:dyDescent="0.25">
      <c r="A29" s="2"/>
      <c r="B29" s="104" t="s">
        <v>188</v>
      </c>
      <c r="C29" s="105"/>
      <c r="D29" s="105"/>
      <c r="E29" s="105"/>
      <c r="F29" s="106"/>
      <c r="G29" s="21">
        <f>G27-G28</f>
        <v>-1756775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2016'!F32</f>
        <v>2464600.0466666673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1308333.3333333333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1156266.7133333341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189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1098012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0</v>
      </c>
      <c r="H40" s="23" t="s">
        <v>4</v>
      </c>
      <c r="I40" s="2"/>
    </row>
    <row r="41" spans="1:9" x14ac:dyDescent="0.25">
      <c r="A41" s="2"/>
      <c r="B41" s="99" t="s">
        <v>189</v>
      </c>
      <c r="C41" s="100"/>
      <c r="D41" s="100"/>
      <c r="E41" s="100"/>
      <c r="F41" s="101"/>
      <c r="G41" s="21">
        <f>G39-G40</f>
        <v>1098012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196747235.85711673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87791399.584463701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11756106.143333333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1019311.2866666662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4928000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105494817.01446369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13672015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13672015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-21164000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-51522638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-25662318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-98348956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20817876.014463693</v>
      </c>
      <c r="F28" s="38" t="s">
        <v>4</v>
      </c>
      <c r="G28" s="1">
        <f>IF(E28&lt;0,0,-E28)</f>
        <v>-20817876.014463693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275334</v>
      </c>
      <c r="F30" s="38" t="s">
        <v>4</v>
      </c>
      <c r="G30" s="18">
        <f>-$E$30</f>
        <v>-275334</v>
      </c>
      <c r="H30" s="38" t="s">
        <v>4</v>
      </c>
      <c r="I30" s="2"/>
    </row>
    <row r="31" spans="1:9" x14ac:dyDescent="0.25">
      <c r="A31" s="2"/>
      <c r="B31" s="118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152154983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5050225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157205208</v>
      </c>
      <c r="F35" s="38" t="s">
        <v>4</v>
      </c>
      <c r="G35" s="18">
        <f>-E35</f>
        <v>-157205208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18448817.842653036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181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119" t="s">
        <v>182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177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195</v>
      </c>
      <c r="C16" s="93"/>
      <c r="D16" s="93"/>
      <c r="E16" s="94"/>
      <c r="F16" s="117" t="s">
        <v>178</v>
      </c>
      <c r="G16" s="117"/>
      <c r="H16" s="2"/>
    </row>
    <row r="17" spans="1:8" x14ac:dyDescent="0.25">
      <c r="A17" s="2"/>
      <c r="B17" s="89" t="s">
        <v>191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179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180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35" t="s">
        <v>190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175042131.501683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11531633.406889958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omk.'!G20</f>
        <v>-2059397.6351465001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193</v>
      </c>
      <c r="C12" s="49"/>
      <c r="D12" s="50"/>
      <c r="E12" s="12">
        <f>'Fane 5. Individuelt eff.krav'!G10</f>
        <v>-2659803.4567061118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173</v>
      </c>
      <c r="C13" s="102"/>
      <c r="D13" s="103"/>
      <c r="E13" s="12">
        <f>'Fane 3. Korrigeret grundlag'!G22</f>
        <v>3881332.1930339537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177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3048574.5955501264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300415.1403663957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3101020.9759818283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183</v>
      </c>
      <c r="C23" s="97"/>
      <c r="D23" s="98"/>
      <c r="E23" s="18">
        <f>SUM(E9,E11:E18,E20)-SUM(E21:E22)</f>
        <v>173851401.08206624</v>
      </c>
      <c r="F23" s="19" t="s">
        <v>4</v>
      </c>
      <c r="G23" s="18">
        <f>E23</f>
        <v>173851401.08206624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1973833.4144620812</v>
      </c>
      <c r="F25" s="19" t="s">
        <v>4</v>
      </c>
      <c r="G25" s="18">
        <f>E25</f>
        <v>1973833.4144620812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-2850460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-346555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-500000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-1756775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1156266.7133333341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1098012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-3199511.2866666662</v>
      </c>
      <c r="F33" s="19" t="s">
        <v>4</v>
      </c>
      <c r="G33" s="18">
        <f>E33</f>
        <v>-3199511.2866666662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18448817.842653036</v>
      </c>
      <c r="F35" s="19" t="s">
        <v>4</v>
      </c>
      <c r="G35" s="18">
        <f>E35</f>
        <v>18448817.842653036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191074541.0525147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169988208.91445482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9637999.8977489695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173</v>
      </c>
      <c r="C11" s="59"/>
      <c r="D11" s="60"/>
      <c r="E11" s="12">
        <v>3949256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3043905.6360029592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299626.29486564884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3177268.4069259251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183</v>
      </c>
      <c r="C15" s="97"/>
      <c r="D15" s="98"/>
      <c r="E15" s="18">
        <f>$E$9+$E$12-$E$13-$E$14+E11</f>
        <v>173504475.84866622</v>
      </c>
      <c r="F15" s="19" t="s">
        <v>4</v>
      </c>
      <c r="G15" s="18">
        <f>E15</f>
        <v>173504475.84866622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1973833.4144620812</v>
      </c>
      <c r="F17" s="19" t="s">
        <v>4</v>
      </c>
      <c r="G17" s="18">
        <f>E17</f>
        <v>1973833.4144620812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175478309.26312831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50553039.668664172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112957458.42612888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11531633.406889958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175042131.501683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173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174</v>
      </c>
      <c r="C20" s="90"/>
      <c r="D20" s="90"/>
      <c r="E20" s="90"/>
      <c r="F20" s="91"/>
      <c r="G20" s="27">
        <v>3881332.1930339537</v>
      </c>
      <c r="H20" s="23" t="s">
        <v>4</v>
      </c>
      <c r="I20" s="2"/>
    </row>
    <row r="21" spans="1:9" x14ac:dyDescent="0.25">
      <c r="A21" s="2"/>
      <c r="B21" s="89" t="s">
        <v>175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176</v>
      </c>
      <c r="C22" s="105"/>
      <c r="D22" s="105"/>
      <c r="E22" s="105"/>
      <c r="F22" s="106"/>
      <c r="G22" s="21">
        <f>SUM(G20:G21)</f>
        <v>3881332.1930339537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396611.12880000001</v>
      </c>
      <c r="F11" s="23" t="s">
        <v>4</v>
      </c>
      <c r="G11" s="27">
        <v>484197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2336956.6902000001</v>
      </c>
      <c r="F12" s="23" t="s">
        <v>4</v>
      </c>
      <c r="G12" s="27">
        <v>4161907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32399.4126</v>
      </c>
      <c r="F13" s="23" t="s">
        <v>4</v>
      </c>
      <c r="G13" s="27">
        <v>88476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6062990.7516000001</v>
      </c>
      <c r="F15" s="23" t="s">
        <v>4</v>
      </c>
      <c r="G15" s="27">
        <v>3874648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807961.03659999999</v>
      </c>
      <c r="F16" s="23" t="s">
        <v>4</v>
      </c>
      <c r="G16" s="27">
        <v>753812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10" t="s">
        <v>172</v>
      </c>
      <c r="C18" s="110"/>
      <c r="D18" s="110"/>
      <c r="E18" s="56">
        <v>1750099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9" t="s">
        <v>136</v>
      </c>
      <c r="C19" s="100"/>
      <c r="D19" s="100"/>
      <c r="E19" s="100"/>
      <c r="F19" s="101"/>
      <c r="G19" s="21">
        <f>SUM(G10:G18)-SUM(E10:E18)</f>
        <v>-2023978.0197999999</v>
      </c>
      <c r="H19" s="22" t="s">
        <v>4</v>
      </c>
      <c r="I19" s="2"/>
    </row>
    <row r="20" spans="1:9" x14ac:dyDescent="0.25">
      <c r="A20" s="2"/>
      <c r="B20" s="99" t="s">
        <v>137</v>
      </c>
      <c r="C20" s="100"/>
      <c r="D20" s="100"/>
      <c r="E20" s="100"/>
      <c r="F20" s="101"/>
      <c r="G20" s="21">
        <f>G19*(1+'Fane 2.1. Økonomisk ramme 2018'!E19/100)</f>
        <v>-2059397.6351465001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167391830.28782701</v>
      </c>
      <c r="H9" s="23" t="s">
        <v>4</v>
      </c>
      <c r="I9" s="2"/>
    </row>
    <row r="10" spans="1:9" x14ac:dyDescent="0.25">
      <c r="A10" s="2"/>
      <c r="B10" s="51" t="s">
        <v>193</v>
      </c>
      <c r="C10" s="49"/>
      <c r="D10" s="49"/>
      <c r="E10" s="49"/>
      <c r="F10" s="50"/>
      <c r="G10" s="12">
        <v>-2659803.4567061118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0.1792294436485444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300415.1403663957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54434371.861698128</v>
      </c>
      <c r="H9" s="23" t="s">
        <v>4</v>
      </c>
      <c r="I9" s="2"/>
    </row>
    <row r="10" spans="1:9" x14ac:dyDescent="0.25">
      <c r="A10" s="2"/>
      <c r="B10" s="52" t="s">
        <v>192</v>
      </c>
      <c r="C10" s="53"/>
      <c r="D10" s="53"/>
      <c r="E10" s="53"/>
      <c r="F10" s="54"/>
      <c r="G10" s="12">
        <v>-1117167.3400000001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1085005.1120165568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112957458.42612888</v>
      </c>
      <c r="H13" s="23" t="s">
        <v>4</v>
      </c>
      <c r="I13" s="2"/>
    </row>
    <row r="14" spans="1:9" x14ac:dyDescent="0.25">
      <c r="A14" s="2"/>
      <c r="B14" s="51" t="s">
        <v>194</v>
      </c>
      <c r="C14" s="49"/>
      <c r="D14" s="49"/>
      <c r="E14" s="49"/>
      <c r="F14" s="50"/>
      <c r="G14" s="12">
        <v>-1017211.3952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2016015.8639652715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3101020.9759818283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10938002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5016501.7566137565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5921500.2433862435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1973833.4144620812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149</v>
      </c>
      <c r="C10" s="41">
        <v>2016</v>
      </c>
      <c r="D10" s="28">
        <v>20</v>
      </c>
      <c r="E10" s="27">
        <v>8048149</v>
      </c>
      <c r="F10" s="12">
        <f>E10/D10</f>
        <v>402407.45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10</v>
      </c>
      <c r="E11" s="27">
        <v>1924466</v>
      </c>
      <c r="F11" s="12">
        <f t="shared" ref="F11:F31" si="0">E11/D11</f>
        <v>192446.6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20</v>
      </c>
      <c r="E12" s="27">
        <v>14129085</v>
      </c>
      <c r="F12" s="12">
        <f t="shared" si="0"/>
        <v>706454.25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20</v>
      </c>
      <c r="E13" s="27">
        <v>153560</v>
      </c>
      <c r="F13" s="12">
        <f t="shared" si="0"/>
        <v>7678</v>
      </c>
      <c r="G13" s="23" t="s">
        <v>4</v>
      </c>
      <c r="H13" s="2"/>
    </row>
    <row r="14" spans="1:8" x14ac:dyDescent="0.25">
      <c r="A14" s="2"/>
      <c r="B14" s="47" t="s">
        <v>152</v>
      </c>
      <c r="C14" s="41">
        <v>2016</v>
      </c>
      <c r="D14" s="28">
        <v>20</v>
      </c>
      <c r="E14" s="27">
        <v>591091</v>
      </c>
      <c r="F14" s="12">
        <f t="shared" si="0"/>
        <v>29554.55</v>
      </c>
      <c r="G14" s="23" t="s">
        <v>4</v>
      </c>
      <c r="H14" s="2"/>
    </row>
    <row r="15" spans="1:8" x14ac:dyDescent="0.25">
      <c r="A15" s="2"/>
      <c r="B15" s="47" t="s">
        <v>149</v>
      </c>
      <c r="C15" s="41">
        <v>2016</v>
      </c>
      <c r="D15" s="28">
        <v>20</v>
      </c>
      <c r="E15" s="27">
        <v>706126</v>
      </c>
      <c r="F15" s="12">
        <f t="shared" si="0"/>
        <v>35306.300000000003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20</v>
      </c>
      <c r="E16" s="27">
        <v>66471</v>
      </c>
      <c r="F16" s="12">
        <f t="shared" si="0"/>
        <v>3323.55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53956</v>
      </c>
      <c r="F17" s="12">
        <f t="shared" si="0"/>
        <v>5395.6</v>
      </c>
      <c r="G17" s="23" t="s">
        <v>4</v>
      </c>
      <c r="H17" s="2"/>
    </row>
    <row r="18" spans="1:8" ht="39" x14ac:dyDescent="0.25">
      <c r="A18" s="2"/>
      <c r="B18" s="47" t="s">
        <v>154</v>
      </c>
      <c r="C18" s="41">
        <v>2016</v>
      </c>
      <c r="D18" s="28">
        <v>20</v>
      </c>
      <c r="E18" s="27">
        <v>1864500</v>
      </c>
      <c r="F18" s="12">
        <f t="shared" si="0"/>
        <v>93225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10</v>
      </c>
      <c r="E19" s="27">
        <v>203775</v>
      </c>
      <c r="F19" s="12">
        <f t="shared" si="0"/>
        <v>20377.5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10</v>
      </c>
      <c r="E20" s="27">
        <v>160376</v>
      </c>
      <c r="F20" s="12">
        <f t="shared" si="0"/>
        <v>16037.6</v>
      </c>
      <c r="G20" s="23" t="s">
        <v>4</v>
      </c>
      <c r="H20" s="2"/>
    </row>
    <row r="21" spans="1:8" x14ac:dyDescent="0.25">
      <c r="A21" s="2"/>
      <c r="B21" s="47" t="s">
        <v>156</v>
      </c>
      <c r="C21" s="41">
        <v>2016</v>
      </c>
      <c r="D21" s="28">
        <v>5</v>
      </c>
      <c r="E21" s="27">
        <v>677948</v>
      </c>
      <c r="F21" s="12">
        <f t="shared" si="0"/>
        <v>135589.6</v>
      </c>
      <c r="G21" s="23" t="s">
        <v>4</v>
      </c>
      <c r="H21" s="2"/>
    </row>
    <row r="22" spans="1:8" ht="26.25" x14ac:dyDescent="0.25">
      <c r="A22" s="2"/>
      <c r="B22" s="47" t="s">
        <v>157</v>
      </c>
      <c r="C22" s="41">
        <v>2016</v>
      </c>
      <c r="D22" s="28">
        <v>20</v>
      </c>
      <c r="E22" s="27">
        <v>166686</v>
      </c>
      <c r="F22" s="12">
        <f t="shared" si="0"/>
        <v>8334.2999999999993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75</v>
      </c>
      <c r="E23" s="27">
        <v>58796159</v>
      </c>
      <c r="F23" s="12">
        <f t="shared" si="0"/>
        <v>783948.78666666662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10</v>
      </c>
      <c r="E24" s="27">
        <v>39875</v>
      </c>
      <c r="F24" s="12">
        <f t="shared" si="0"/>
        <v>3987.5</v>
      </c>
      <c r="G24" s="23" t="s">
        <v>4</v>
      </c>
      <c r="H24" s="2"/>
    </row>
    <row r="25" spans="1:8" ht="26.25" x14ac:dyDescent="0.25">
      <c r="A25" s="2"/>
      <c r="B25" s="47" t="s">
        <v>160</v>
      </c>
      <c r="C25" s="41">
        <v>2016</v>
      </c>
      <c r="D25" s="28">
        <v>20</v>
      </c>
      <c r="E25" s="27">
        <v>149407</v>
      </c>
      <c r="F25" s="12">
        <f t="shared" si="0"/>
        <v>7470.35</v>
      </c>
      <c r="G25" s="23" t="s">
        <v>4</v>
      </c>
      <c r="H25" s="2"/>
    </row>
    <row r="26" spans="1:8" ht="26.25" x14ac:dyDescent="0.25">
      <c r="A26" s="2"/>
      <c r="B26" s="47" t="s">
        <v>161</v>
      </c>
      <c r="C26" s="41">
        <v>2016</v>
      </c>
      <c r="D26" s="28">
        <v>20</v>
      </c>
      <c r="E26" s="27">
        <v>76282</v>
      </c>
      <c r="F26" s="12">
        <f t="shared" si="0"/>
        <v>3814.1</v>
      </c>
      <c r="G26" s="23" t="s">
        <v>4</v>
      </c>
      <c r="H26" s="2"/>
    </row>
    <row r="27" spans="1:8" ht="26.25" x14ac:dyDescent="0.25">
      <c r="A27" s="2"/>
      <c r="B27" s="47" t="s">
        <v>160</v>
      </c>
      <c r="C27" s="41">
        <v>2016</v>
      </c>
      <c r="D27" s="28">
        <v>20</v>
      </c>
      <c r="E27" s="27">
        <v>94880</v>
      </c>
      <c r="F27" s="12">
        <f t="shared" si="0"/>
        <v>4744</v>
      </c>
      <c r="G27" s="23" t="s">
        <v>4</v>
      </c>
      <c r="H27" s="2"/>
    </row>
    <row r="28" spans="1:8" x14ac:dyDescent="0.25">
      <c r="A28" s="2"/>
      <c r="B28" s="47" t="s">
        <v>162</v>
      </c>
      <c r="C28" s="41">
        <v>2016</v>
      </c>
      <c r="D28" s="28">
        <v>10</v>
      </c>
      <c r="E28" s="27">
        <v>27545</v>
      </c>
      <c r="F28" s="12">
        <f t="shared" si="0"/>
        <v>2754.5</v>
      </c>
      <c r="G28" s="23" t="s">
        <v>4</v>
      </c>
      <c r="H28" s="2"/>
    </row>
    <row r="29" spans="1:8" x14ac:dyDescent="0.25">
      <c r="A29" s="2"/>
      <c r="B29" s="47" t="s">
        <v>163</v>
      </c>
      <c r="C29" s="41">
        <v>2016</v>
      </c>
      <c r="D29" s="28">
        <v>20</v>
      </c>
      <c r="E29" s="27">
        <v>4020</v>
      </c>
      <c r="F29" s="12">
        <f t="shared" si="0"/>
        <v>201</v>
      </c>
      <c r="G29" s="23" t="s">
        <v>4</v>
      </c>
      <c r="H29" s="2"/>
    </row>
    <row r="30" spans="1:8" x14ac:dyDescent="0.25">
      <c r="A30" s="2"/>
      <c r="B30" s="47" t="s">
        <v>158</v>
      </c>
      <c r="C30" s="41">
        <v>2016</v>
      </c>
      <c r="D30" s="28">
        <v>75</v>
      </c>
      <c r="E30" s="27">
        <v>22017</v>
      </c>
      <c r="F30" s="12">
        <f t="shared" si="0"/>
        <v>293.56</v>
      </c>
      <c r="G30" s="23" t="s">
        <v>4</v>
      </c>
      <c r="H30" s="2"/>
    </row>
    <row r="31" spans="1:8" x14ac:dyDescent="0.25">
      <c r="A31" s="2"/>
      <c r="B31" s="47" t="s">
        <v>163</v>
      </c>
      <c r="C31" s="41">
        <v>2016</v>
      </c>
      <c r="D31" s="28">
        <v>20</v>
      </c>
      <c r="E31" s="27">
        <v>25119</v>
      </c>
      <c r="F31" s="12">
        <f t="shared" si="0"/>
        <v>1255.95</v>
      </c>
      <c r="G31" s="23" t="s">
        <v>4</v>
      </c>
      <c r="H31" s="2"/>
    </row>
    <row r="32" spans="1:8" x14ac:dyDescent="0.25">
      <c r="A32" s="2"/>
      <c r="B32" s="99" t="s">
        <v>76</v>
      </c>
      <c r="C32" s="100"/>
      <c r="D32" s="100"/>
      <c r="E32" s="101"/>
      <c r="F32" s="21">
        <f>SUM(F10:F31)</f>
        <v>2464600.0466666673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2017-10-13T15:46:48Z</dcterms:modified>
</cp:coreProperties>
</file>