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G3" i="20" l="1"/>
  <c r="B6" i="12" l="1"/>
  <c r="B7" i="12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<sst xmlns="http://schemas.openxmlformats.org/spreadsheetml/2006/main" count="98" uniqueCount="68">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</sst>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44081576.652185328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181765.86352533329</v>
      </c>
      <c r="C3" t="s">
        <v>10</v>
      </c>
    </row>
    <row r="4" spans="1:3" s="25" customFormat="1" x14ac:dyDescent="0.25">
      <c r="A4" s="3" t="s">
        <v>11</v>
      </c>
      <c r="B4" s="45">
        <f>SUM(B2:B3)</f>
        <v>44263342.515710659</v>
      </c>
      <c r="C4" s="54" t="s">
        <v>10</v>
      </c>
    </row>
    <row r="5" spans="1:3" x14ac:dyDescent="0.25">
      <c r="A5" s="44" t="s">
        <v>0</v>
      </c>
      <c r="B5" s="35">
        <f>Investeringer!E3</f>
        <v>87176462.195226535</v>
      </c>
      <c r="C5" s="22" t="s">
        <v>10</v>
      </c>
    </row>
    <row r="6" spans="1:3" x14ac:dyDescent="0.25">
      <c r="A6" s="4" t="s">
        <v>1</v>
      </c>
      <c r="B6" s="32">
        <f>Investeringer!F3</f>
        <v>12785899.669099459</v>
      </c>
      <c r="C6" t="s">
        <v>10</v>
      </c>
    </row>
    <row r="7" spans="1:3" x14ac:dyDescent="0.25">
      <c r="A7" s="4" t="s">
        <v>2</v>
      </c>
      <c r="B7" s="32">
        <f>Investeringer!G3</f>
        <v>2020381.1985545072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3095973.4508520002</v>
      </c>
      <c r="C8" t="s">
        <v>10</v>
      </c>
    </row>
    <row r="9" spans="1:3" s="21" customFormat="1" x14ac:dyDescent="0.25">
      <c r="A9" s="3" t="s">
        <v>44</v>
      </c>
      <c r="B9" s="45">
        <f>SUM(B5:B8)</f>
        <v>105078716.51373251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14512484</v>
      </c>
      <c r="C10" t="s">
        <v>10</v>
      </c>
    </row>
    <row r="11" spans="1:3" s="21" customFormat="1" x14ac:dyDescent="0.25">
      <c r="A11" s="3" t="s">
        <v>64</v>
      </c>
      <c r="B11" s="45">
        <f>SUM(B10:B10)</f>
        <v>14512484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163854543.02944317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165304940.84215859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x14ac:dyDescent="0.25"/>
  </sheetData>
  <sheetProtection password="DFE9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65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40749703</v>
      </c>
      <c r="C2" s="46">
        <v>0</v>
      </c>
      <c r="D2" s="46">
        <f>B2+C2</f>
        <v>40749703</v>
      </c>
      <c r="E2" s="47">
        <f>D2</f>
        <v>40749703</v>
      </c>
      <c r="F2" s="46">
        <v>48603762.886744082</v>
      </c>
      <c r="G2" s="46">
        <v>510732.61370837985</v>
      </c>
      <c r="H2" s="46">
        <f>F2-G2</f>
        <v>48093030.273035705</v>
      </c>
      <c r="I2" s="46">
        <f>AVERAGEIF(E2:E4,"&lt;&gt;0")</f>
        <v>44081576.652185328</v>
      </c>
      <c r="J2" s="46">
        <v>32068620.823122192</v>
      </c>
      <c r="K2" s="36">
        <f>IF(H2&gt;I2,IF(I2&gt;J2,I2,J2),H2)</f>
        <v>44081576.652185328</v>
      </c>
    </row>
    <row r="3" spans="1:11" s="22" customFormat="1" x14ac:dyDescent="0.25">
      <c r="A3" s="27">
        <v>2014</v>
      </c>
      <c r="B3" s="46">
        <v>45133258</v>
      </c>
      <c r="C3" s="46"/>
      <c r="D3" s="46">
        <f t="shared" ref="D3:D4" si="0">B3+C3</f>
        <v>45133258</v>
      </c>
      <c r="E3" s="47">
        <f>D3*Pristalsregulering!C7</f>
        <v>45169364.606399998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45604563</v>
      </c>
      <c r="C4" s="46"/>
      <c r="D4" s="46">
        <f t="shared" si="0"/>
        <v>45604563</v>
      </c>
      <c r="E4" s="47">
        <f>D4*Pristalsregulering!$C$6*Pristalsregulering!$C$7</f>
        <v>46325662.350155987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26295</v>
      </c>
      <c r="C3" s="39">
        <v>207040</v>
      </c>
      <c r="D3" s="39">
        <v>0</v>
      </c>
      <c r="E3" s="38">
        <f>B3</f>
        <v>26295</v>
      </c>
      <c r="F3" s="39">
        <f t="shared" ref="F3:G3" si="0">C3</f>
        <v>207040</v>
      </c>
      <c r="G3" s="40">
        <f t="shared" si="0"/>
        <v>0</v>
      </c>
      <c r="H3" s="41">
        <f>IF(E3=0,0,AVERAGEIF(E3:E5,"&lt;&gt;0"))+IF(F3=0,0,AVERAGEIF(F3:F5,"&lt;&gt;0"))+IF(G3=0,0,AVERAGEIF(G3:G5,"&lt;&gt;0"))</f>
        <v>181765.86352533329</v>
      </c>
    </row>
    <row r="4" spans="1:8" x14ac:dyDescent="0.25">
      <c r="A4" s="30">
        <v>2014</v>
      </c>
      <c r="B4" s="38">
        <v>23219</v>
      </c>
      <c r="C4" s="39">
        <v>156800</v>
      </c>
      <c r="D4" s="39">
        <v>0</v>
      </c>
      <c r="E4" s="38">
        <f>B4*Pristalsregulering!$C$7</f>
        <v>23237.575199999999</v>
      </c>
      <c r="F4" s="39">
        <f>C4*Pristalsregulering!$C$7</f>
        <v>156925.43999999997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16948</v>
      </c>
      <c r="C5" s="39">
        <v>112800</v>
      </c>
      <c r="D5" s="39">
        <v>0</v>
      </c>
      <c r="E5" s="38">
        <f>B5*Pristalsregulering!$C$7*Pristalsregulering!$C$6</f>
        <v>17215.981775999997</v>
      </c>
      <c r="F5" s="39">
        <f>C5*Pristalsregulering!$C$7*Pristalsregulering!$C$6</f>
        <v>114583.59359999998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62</v>
      </c>
      <c r="C1" s="66"/>
      <c r="D1" s="67"/>
      <c r="E1" s="68" t="s">
        <v>63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67</v>
      </c>
      <c r="E2" s="21" t="s">
        <v>0</v>
      </c>
      <c r="F2" s="21" t="s">
        <v>1</v>
      </c>
      <c r="G2" s="21" t="s">
        <v>67</v>
      </c>
    </row>
    <row r="3" spans="1:7" s="21" customFormat="1" x14ac:dyDescent="0.25">
      <c r="A3" s="61">
        <v>2015</v>
      </c>
      <c r="B3" s="35">
        <v>80073982.792406246</v>
      </c>
      <c r="C3" s="35">
        <v>12445971.109999999</v>
      </c>
      <c r="D3" s="37">
        <v>2012703.75</v>
      </c>
      <c r="E3" s="32">
        <f>B3*Pristalsregulering!C2*Pristalsregulering!C3*Pristalsregulering!C4*Pristalsregulering!C5*Pristalsregulering!C6*Pristalsregulering!C7</f>
        <v>87176462.195226535</v>
      </c>
      <c r="F3" s="32">
        <v>12785899.669099459</v>
      </c>
      <c r="G3" s="32">
        <f xml:space="preserve"> D3/Pristalsregulering!$C$8</f>
        <v>2020381.1985545072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66</v>
      </c>
      <c r="M2" s="6" t="s">
        <v>25</v>
      </c>
      <c r="N2" s="31"/>
    </row>
    <row r="3" spans="1:14" x14ac:dyDescent="0.25">
      <c r="A3" s="27">
        <v>2015</v>
      </c>
      <c r="B3" s="42">
        <v>483657</v>
      </c>
      <c r="C3" s="35">
        <v>2875579</v>
      </c>
      <c r="D3" s="35">
        <v>0</v>
      </c>
      <c r="E3" s="37">
        <v>0</v>
      </c>
      <c r="F3" s="35">
        <f>B3</f>
        <v>483657</v>
      </c>
      <c r="G3" s="35">
        <f>C3</f>
        <v>2875579</v>
      </c>
      <c r="H3" s="35">
        <f>D3</f>
        <v>0</v>
      </c>
      <c r="I3" s="37">
        <f>E3</f>
        <v>0</v>
      </c>
      <c r="J3" s="39">
        <f>AVERAGE(F3:F5)</f>
        <v>220394.45085200001</v>
      </c>
      <c r="K3" s="39">
        <f>G3</f>
        <v>2875579</v>
      </c>
      <c r="L3" s="40">
        <f>AVERAGE(H3:H5)+AVERAGE(I3:I5)</f>
        <v>0</v>
      </c>
      <c r="M3" s="41">
        <f>SUM(J3:L3)</f>
        <v>3095973.4508520002</v>
      </c>
      <c r="N3" s="22"/>
    </row>
    <row r="4" spans="1:14" x14ac:dyDescent="0.25">
      <c r="A4" s="27">
        <v>2014</v>
      </c>
      <c r="B4" s="42">
        <v>0</v>
      </c>
      <c r="C4" s="35">
        <v>890945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891657.75599999994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174763</v>
      </c>
      <c r="C5" s="35">
        <v>565775</v>
      </c>
      <c r="D5" s="35">
        <v>0</v>
      </c>
      <c r="E5" s="37">
        <v>0</v>
      </c>
      <c r="F5" s="35">
        <f>IF(B5="","",B5*Pristalsregulering!$C$7*Pristalsregulering!$C$6)</f>
        <v>177526.35255599997</v>
      </c>
      <c r="G5" s="35">
        <f>IF(C5="","",C5*Pristalsregulering!$C$7*Pristalsregulering!$C$6)</f>
        <v>574721.03429999994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32523</v>
      </c>
      <c r="C2" s="39">
        <v>34882</v>
      </c>
      <c r="D2" s="39">
        <v>265598</v>
      </c>
      <c r="E2" s="39">
        <v>395386</v>
      </c>
      <c r="F2" s="39">
        <v>10811467</v>
      </c>
      <c r="G2" s="39">
        <v>0</v>
      </c>
      <c r="H2" s="39">
        <v>2972628</v>
      </c>
      <c r="I2" s="39">
        <v>0</v>
      </c>
      <c r="J2" s="39"/>
      <c r="K2" s="39"/>
      <c r="L2" s="40">
        <v>0</v>
      </c>
      <c r="M2" s="41">
        <f>SUM(B2:L2)</f>
        <v>14512484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2017-10-13T15:48:19Z</dcterms:modified>
</cp:coreProperties>
</file>