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<sst xmlns="http://schemas.openxmlformats.org/spreadsheetml/2006/main" count="108" uniqueCount="74">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</sst>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27062433.499245342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501254.78399999999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118041.89319999999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27681730.176445339</v>
      </c>
      <c r="C5" s="62" t="s">
        <v>11</v>
      </c>
    </row>
    <row r="6" spans="1:3" x14ac:dyDescent="0.25">
      <c r="A6" s="47" t="s">
        <v>0</v>
      </c>
      <c r="B6" s="38">
        <f>Investeringer!E3</f>
        <v>47138757.406942628</v>
      </c>
      <c r="C6" s="23" t="s">
        <v>11</v>
      </c>
    </row>
    <row r="7" spans="1:3" x14ac:dyDescent="0.25">
      <c r="A7" s="4" t="s">
        <v>1</v>
      </c>
      <c r="B7" s="35">
        <f>Investeringer!F3</f>
        <v>6386614.1354160095</v>
      </c>
      <c r="C7" t="s">
        <v>11</v>
      </c>
    </row>
    <row r="8" spans="1:3" x14ac:dyDescent="0.25">
      <c r="A8" s="4" t="s">
        <v>2</v>
      </c>
      <c r="B8" s="35">
        <f>Investeringer!G3</f>
        <v>536510.0078297531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402714</v>
      </c>
      <c r="C9" t="s">
        <v>11</v>
      </c>
    </row>
    <row r="10" spans="1:3" s="22" customFormat="1" x14ac:dyDescent="0.25">
      <c r="A10" s="3" t="s">
        <v>47</v>
      </c>
      <c r="B10" s="48">
        <f>SUM(B6:B9)</f>
        <v>54464595.550188392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3336833</v>
      </c>
      <c r="C11" t="s">
        <v>11</v>
      </c>
    </row>
    <row r="12" spans="1:3" s="22" customFormat="1" x14ac:dyDescent="0.25">
      <c r="A12" s="3" t="s">
        <v>67</v>
      </c>
      <c r="B12" s="48">
        <f>SUM(B11:B11)</f>
        <v>3336833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85483158.726633728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86239833.422060609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33223920</v>
      </c>
      <c r="C2" s="49">
        <v>0</v>
      </c>
      <c r="D2" s="49">
        <f>B2+C2</f>
        <v>33223920</v>
      </c>
      <c r="E2" s="50">
        <f>D2</f>
        <v>33223920</v>
      </c>
      <c r="F2" s="49">
        <v>27997911.35589049</v>
      </c>
      <c r="G2" s="49">
        <v>935477.8566451493</v>
      </c>
      <c r="H2" s="49">
        <f>F2-G2</f>
        <v>27062433.499245342</v>
      </c>
      <c r="I2" s="49">
        <f>AVERAGEIF(E2:E4,"&lt;&gt;0")</f>
        <v>31785385.483771998</v>
      </c>
      <c r="J2" s="49">
        <v>20115475.77924788</v>
      </c>
      <c r="K2" s="39">
        <f>IF(H2&gt;I2,IF(I2&gt;J2,I2,J2),H2)</f>
        <v>27062433.499245342</v>
      </c>
    </row>
    <row r="3" spans="1:11" s="23" customFormat="1" x14ac:dyDescent="0.25">
      <c r="A3" s="28">
        <v>2014</v>
      </c>
      <c r="B3" s="49">
        <v>30480654</v>
      </c>
      <c r="C3" s="49"/>
      <c r="D3" s="49">
        <f t="shared" ref="D3:D4" si="0">B3+C3</f>
        <v>30480654</v>
      </c>
      <c r="E3" s="50">
        <f>D3*Pristalsregulering!C7</f>
        <v>30505038.523199998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31134893</v>
      </c>
      <c r="C4" s="49"/>
      <c r="D4" s="49">
        <f t="shared" si="0"/>
        <v>31134893</v>
      </c>
      <c r="E4" s="50">
        <f>D4*Pristalsregulering!$C$6*Pristalsregulering!$C$7</f>
        <v>31627197.928115994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56" width="0" hidden="1" customWidth="1"/>
    <col min="57" max="57" width="9.140625" hidden="1" customWidth="1"/>
    <col min="58" max="117" width="0" hidden="1" customWidth="1"/>
    <col min="118" max="118" width="9.140625" hidden="1" customWidth="1"/>
    <col min="119" max="168" width="0" hidden="1" customWidth="1"/>
    <col min="169" max="169" width="9.140625" hidden="1" customWidth="1"/>
    <col min="170" max="229" width="0" hidden="1" customWidth="1"/>
    <col min="230" max="230" width="9.140625" hidden="1" customWidth="1"/>
    <col min="231" max="280" width="0" hidden="1" customWidth="1"/>
    <col min="281" max="281" width="9.140625" hidden="1" customWidth="1"/>
    <col min="282" max="290" width="0" hidden="1" customWidth="1"/>
    <col min="291" max="291" width="9.140625" hidden="1" customWidth="1"/>
    <col min="292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501254.78399999999</v>
      </c>
      <c r="E3" s="57">
        <f>SUM(D3:D3)</f>
        <v>501254.78399999999</v>
      </c>
    </row>
    <row r="4" spans="1:5" x14ac:dyDescent="0.25">
      <c r="A4" s="28">
        <v>2015</v>
      </c>
      <c r="B4" s="35">
        <v>536427</v>
      </c>
      <c r="C4" s="45">
        <f>B4</f>
        <v>536427</v>
      </c>
      <c r="D4" s="75"/>
      <c r="E4" s="54"/>
    </row>
    <row r="5" spans="1:5" x14ac:dyDescent="0.25">
      <c r="A5" s="28">
        <v>2014</v>
      </c>
      <c r="B5" s="35">
        <v>465710</v>
      </c>
      <c r="C5" s="45">
        <f>B5*Pristalsregulering!$C$7</f>
        <v>466082.56799999997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12300</v>
      </c>
      <c r="C3" s="42">
        <v>77640</v>
      </c>
      <c r="D3" s="42">
        <v>0</v>
      </c>
      <c r="E3" s="41">
        <f>B3</f>
        <v>12300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118041.89319999999</v>
      </c>
    </row>
    <row r="4" spans="1:8" x14ac:dyDescent="0.25">
      <c r="A4" s="31">
        <v>2014</v>
      </c>
      <c r="B4" s="41">
        <v>9045</v>
      </c>
      <c r="C4" s="42">
        <v>117600</v>
      </c>
      <c r="D4" s="42">
        <v>0</v>
      </c>
      <c r="E4" s="41">
        <f>B4*Pristalsregulering!$C$7</f>
        <v>9052.235999999999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22500</v>
      </c>
      <c r="C5" s="42">
        <v>112800</v>
      </c>
      <c r="D5" s="42">
        <v>0</v>
      </c>
      <c r="E5" s="41">
        <f>B5*Pristalsregulering!$C$7*Pristalsregulering!$C$6</f>
        <v>22855.769999999993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43298247.650907986</v>
      </c>
      <c r="C3" s="38">
        <v>6194473.1767666629</v>
      </c>
      <c r="D3" s="40">
        <v>534471.26980000001</v>
      </c>
      <c r="E3" s="35">
        <f>B3*Pristalsregulering!C2*Pristalsregulering!C3*Pristalsregulering!C4*Pristalsregulering!C5*Pristalsregulering!C6*Pristalsregulering!C7</f>
        <v>47138757.406942628</v>
      </c>
      <c r="F3" s="35">
        <v>6386614.1354160095</v>
      </c>
      <c r="G3" s="35">
        <f xml:space="preserve"> D3/Pristalsregulering!$C$8</f>
        <v>536510.0078297531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382694</v>
      </c>
      <c r="D3" s="38">
        <v>60060</v>
      </c>
      <c r="E3" s="40">
        <v>0</v>
      </c>
      <c r="F3" s="38">
        <f>B3</f>
        <v>0</v>
      </c>
      <c r="G3" s="38">
        <f>C3</f>
        <v>382694</v>
      </c>
      <c r="H3" s="38">
        <f>D3</f>
        <v>60060</v>
      </c>
      <c r="I3" s="40">
        <f>E3</f>
        <v>0</v>
      </c>
      <c r="J3" s="42">
        <f>AVERAGE(F3:F5)</f>
        <v>0</v>
      </c>
      <c r="K3" s="42">
        <f>G3</f>
        <v>382694</v>
      </c>
      <c r="L3" s="43">
        <f>AVERAGE(H3:H5)+AVERAGE(I3:I5)</f>
        <v>20020</v>
      </c>
      <c r="M3" s="44">
        <f>SUM(J3:L3)</f>
        <v>402714</v>
      </c>
      <c r="N3" s="23"/>
    </row>
    <row r="4" spans="1:14" x14ac:dyDescent="0.25">
      <c r="A4" s="28">
        <v>2014</v>
      </c>
      <c r="B4" s="45">
        <v>0</v>
      </c>
      <c r="C4" s="38">
        <v>571784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572241.42719999992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5000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5079.0599999999995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30876</v>
      </c>
      <c r="E2" s="42">
        <v>612885</v>
      </c>
      <c r="F2" s="42">
        <v>942000</v>
      </c>
      <c r="G2" s="42">
        <v>0</v>
      </c>
      <c r="H2" s="42">
        <v>1718549</v>
      </c>
      <c r="I2" s="42">
        <v>0</v>
      </c>
      <c r="J2" s="42"/>
      <c r="K2" s="42"/>
      <c r="L2" s="43">
        <v>0</v>
      </c>
      <c r="M2" s="44">
        <f>SUM(B2:L2)</f>
        <v>3336833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2017-09-15T20:43:23Z</dcterms:modified>
</cp:coreProperties>
</file>