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31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2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<sst xmlns="http://schemas.openxmlformats.org/spreadsheetml/2006/main" count="395" uniqueCount="197">
  <si>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</si>
  <si>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</si>
  <si>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</si>
  <si>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</si>
  <si>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</si>
  <si>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</si>
  <si>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</si>
  <si>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</si>
  <si>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</si>
  <si>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</si>
  <si>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</si>
  <si>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</si>
  <si>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</si>
  <si>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</si>
  <si>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</si>
  <si>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</si>
  <si>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</si>
  <si>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</si>
  <si>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</si>
  <si>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</si>
  <si>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</si>
  <si>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</si>
  <si>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</si>
  <si>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</si>
  <si>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</si>
  <si>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</si>
  <si>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</si>
  <si>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</si>
  <si>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</si>
  <si>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</si>
  <si>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</si>
  <si>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</si>
  <si>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</si>
  <si>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</si>
  <si>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</si>
  <si>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</si>
  <si>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</si>
  <si>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</si>
  <si>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</si>
  <si>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</si>
  <si>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</si>
  <si>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</si>
  <si>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</si>
  <si>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</si>
  <si>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</si>
  <si>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</si>
  <si>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</si>
  <si>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</si>
  <si>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</si>
  <si>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</si>
  <si>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</si>
  <si>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</si>
  <si>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</si>
  <si>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</si>
  <si>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</si>
  <si>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</si>
  <si>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</si>
  <si>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</si>
  <si>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</si>
  <si>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</si>
  <si>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</si>
  <si>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</si>
  <si>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</si>
  <si>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</si>
  <si>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</si>
  <si>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</si>
  <si>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</si>
  <si>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</si>
  <si>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</si>
  <si>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</si>
  <si>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</si>
  <si>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</si>
  <si>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</si>
  <si>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</si>
  <si>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</si>
  <si>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</si>
  <si>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</si>
  <si>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</si>
  <si>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</si>
  <si>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</si>
  <si>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</si>
  <si>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</si>
  <si>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</si>
  <si>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</si>
  <si>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</si>
  <si>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</si>
  <si>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</si>
  <si>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</si>
  <si>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</si>
  <si>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</si>
  <si>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</si>
  <si>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</si>
  <si>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</si>
  <si>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</si>
  <si>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</si>
  <si>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</si>
  <si>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</si>
  <si>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</si>
  <si>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</si>
  <si>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</si>
  <si>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</si>
  <si>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</si>
  <si>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</si>
  <si>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</si>
  <si>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</si>
  <si>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</si>
  <si>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</si>
  <si>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</si>
  <si>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</si>
  <si>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</si>
  <si>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</si>
  <si>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</si>
  <si>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</si>
  <si>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</si>
  <si>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</si>
  <si>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</si>
  <si>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</si>
  <si>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</si>
  <si>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</si>
  <si>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</si>
  <si>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</si>
  <si>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</si>
  <si>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</si>
  <si>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</si>
  <si>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</si>
  <si>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</si>
  <si>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</si>
  <si>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</si>
  <si>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</si>
  <si>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</si>
  <si>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</si>
  <si>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</si>
  <si>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</si>
  <si>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</si>
  <si>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</si>
  <si>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</si>
  <si>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</si>
  <si>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</si>
  <si>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</si>
  <si>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</si>
  <si>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</si>
  <si>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</si>
  <si>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</si>
  <si>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</si>
  <si>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</si>
  <si>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</si>
  <si>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</si>
  <si>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</si>
  <si>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</si>
  <si>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Administrationbygninger</t>
  </si>
  <si>
    <t>Arbejdsplads</t>
  </si>
  <si>
    <t>Beluftningstanke, Mek/EL</t>
  </si>
  <si>
    <t>Beluftningstanke, SRO</t>
  </si>
  <si>
    <t>Efterklaringstanke, SRO</t>
  </si>
  <si>
    <t>Køretøjer, entreprenørmaskiner</t>
  </si>
  <si>
    <t>Køretøjer, små lastvogne (&lt; 3.500 kg.)</t>
  </si>
  <si>
    <t>Ledningsnet ≤ Ø 200 mm</t>
  </si>
  <si>
    <t>Sand- og fedtfang, Mek/EL</t>
  </si>
  <si>
    <t>Sand- og fedtfang, SRO</t>
  </si>
  <si>
    <t>Slutafvanding, slam - højteknologisk (centrifuger), Konstruktioner</t>
  </si>
  <si>
    <t>Forafvanding, slam, Mek/EL</t>
  </si>
  <si>
    <t>Indløb med riste, Mek/EL</t>
  </si>
  <si>
    <t>Øvrige produktionsanlæg og maskiner (solcelleanlæg)</t>
  </si>
  <si>
    <t>Øvrige anlæg, driftsmateriel og inventar (lyslederkabel)</t>
  </si>
  <si>
    <t>Værksteder, garager</t>
  </si>
  <si>
    <t>Øvrige anlæg, driftsmateriel og inventar (adgangskontrol)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</si>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</sst>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185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2133945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1832000</v>
      </c>
      <c r="H10" s="23" t="s">
        <v>4</v>
      </c>
      <c r="I10" s="2"/>
    </row>
    <row r="11" spans="1:9" x14ac:dyDescent="0.25">
      <c r="A11" s="2"/>
      <c r="B11" s="85" t="s">
        <v>186</v>
      </c>
      <c r="C11" s="86"/>
      <c r="D11" s="86"/>
      <c r="E11" s="86"/>
      <c r="F11" s="87"/>
      <c r="G11" s="21">
        <f>G9-G10</f>
        <v>301945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187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489449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489500</v>
      </c>
      <c r="H16" s="23" t="s">
        <v>4</v>
      </c>
      <c r="I16" s="2"/>
    </row>
    <row r="17" spans="1:9" x14ac:dyDescent="0.25">
      <c r="A17" s="2"/>
      <c r="B17" s="85" t="s">
        <v>187</v>
      </c>
      <c r="C17" s="86"/>
      <c r="D17" s="86"/>
      <c r="E17" s="86"/>
      <c r="F17" s="87"/>
      <c r="G17" s="21">
        <f>G15-G16</f>
        <v>-51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188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84748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80000</v>
      </c>
      <c r="H22" s="23" t="s">
        <v>4</v>
      </c>
      <c r="I22" s="2"/>
    </row>
    <row r="23" spans="1:9" x14ac:dyDescent="0.25">
      <c r="A23" s="2"/>
      <c r="B23" s="85" t="s">
        <v>188</v>
      </c>
      <c r="C23" s="86"/>
      <c r="D23" s="86"/>
      <c r="E23" s="86"/>
      <c r="F23" s="87"/>
      <c r="G23" s="21">
        <f>G21-G22</f>
        <v>4748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189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ht="15" customHeight="1" x14ac:dyDescent="0.25">
      <c r="A29" s="2"/>
      <c r="B29" s="105" t="s">
        <v>189</v>
      </c>
      <c r="C29" s="106"/>
      <c r="D29" s="106"/>
      <c r="E29" s="106"/>
      <c r="F29" s="107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88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2016'!F32</f>
        <v>922564.88666666672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316666.66666666669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605898.22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190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0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914000</v>
      </c>
      <c r="H40" s="23" t="s">
        <v>4</v>
      </c>
      <c r="I40" s="2"/>
    </row>
    <row r="41" spans="1:9" x14ac:dyDescent="0.25">
      <c r="A41" s="2"/>
      <c r="B41" s="85" t="s">
        <v>190</v>
      </c>
      <c r="C41" s="86"/>
      <c r="D41" s="86"/>
      <c r="E41" s="86"/>
      <c r="F41" s="87"/>
      <c r="G41" s="21">
        <f>G39-G40</f>
        <v>-914000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91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31858568.92774171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5187498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2408399.7987333331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2377245.9733333327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732216.66666666674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10705360.438733332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119547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119547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-1120000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-5533830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-520282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-7174112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3650795.4387333319</v>
      </c>
      <c r="F28" s="38" t="s">
        <v>4</v>
      </c>
      <c r="G28" s="1">
        <f>IF(E28&lt;0,0,-E28)</f>
        <v>-3650795.4387333319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7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22358158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452445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22810603</v>
      </c>
      <c r="F35" s="38" t="s">
        <v>4</v>
      </c>
      <c r="G35" s="18">
        <f>-E35</f>
        <v>-22810603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5397170.4890083782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182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183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178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196</v>
      </c>
      <c r="C16" s="92"/>
      <c r="D16" s="92"/>
      <c r="E16" s="93"/>
      <c r="F16" s="116" t="s">
        <v>179</v>
      </c>
      <c r="G16" s="116"/>
      <c r="H16" s="2"/>
    </row>
    <row r="17" spans="1:8" x14ac:dyDescent="0.25">
      <c r="A17" s="2"/>
      <c r="B17" s="100" t="s">
        <v>192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180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181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120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191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25110436.581201598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2367066.8198585194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omk.'!G19</f>
        <v>-216154.71628299973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194</v>
      </c>
      <c r="C12" s="49"/>
      <c r="D12" s="50"/>
      <c r="E12" s="12">
        <f>'Fane 5. Individuelt eff.krav'!G10</f>
        <v>-931799.3730348621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174</v>
      </c>
      <c r="C13" s="97"/>
      <c r="D13" s="98"/>
      <c r="E13" s="12">
        <f>'Fane 3. Korrigeret grundlag'!G22</f>
        <v>2357802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178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460604.9786079654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287428.67876681709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479732.65944784094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184</v>
      </c>
      <c r="C23" s="102"/>
      <c r="D23" s="103"/>
      <c r="E23" s="18">
        <f>SUM(E9,E11:E18,E20)-SUM(E21:E22)</f>
        <v>26013728.132277042</v>
      </c>
      <c r="F23" s="19" t="s">
        <v>4</v>
      </c>
      <c r="G23" s="18">
        <f>E23</f>
        <v>26013728.132277042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301945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-51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4748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605898.22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-914000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-1459.7800000000279</v>
      </c>
      <c r="F33" s="19" t="s">
        <v>4</v>
      </c>
      <c r="G33" s="18">
        <f>E33</f>
        <v>-1459.7800000000279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5397170.4890083782</v>
      </c>
      <c r="F35" s="19" t="s">
        <v>4</v>
      </c>
      <c r="G35" s="18">
        <f>E35</f>
        <v>5397170.4890083782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31409438.841285419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23690685.483684298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2188553.0653880914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174</v>
      </c>
      <c r="C11" s="59"/>
      <c r="D11" s="60"/>
      <c r="E11" s="12">
        <v>1428062.196275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439578.08439928771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272692.04330355069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507832.28014257667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184</v>
      </c>
      <c r="C15" s="102"/>
      <c r="D15" s="103"/>
      <c r="E15" s="18">
        <f>$E$9+$E$12-$E$13-$E$14+E11</f>
        <v>24777801.440912459</v>
      </c>
      <c r="F15" s="19" t="s">
        <v>4</v>
      </c>
      <c r="G15" s="18">
        <f>E15</f>
        <v>24777801.440912459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24777801.440912459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141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13032627.455253001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9710742.3060900755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2367066.8198585194</v>
      </c>
      <c r="H11" s="23" t="s">
        <v>4</v>
      </c>
      <c r="I11" s="2"/>
    </row>
    <row r="12" spans="1:9" ht="17.25" customHeight="1" x14ac:dyDescent="0.25">
      <c r="A12" s="2"/>
      <c r="B12" s="105" t="s">
        <v>145</v>
      </c>
      <c r="C12" s="106"/>
      <c r="D12" s="106"/>
      <c r="E12" s="106"/>
      <c r="F12" s="107"/>
      <c r="G12" s="21">
        <f>SUM(G9:G11)</f>
        <v>25110436.581201598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174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175</v>
      </c>
      <c r="C20" s="89"/>
      <c r="D20" s="89"/>
      <c r="E20" s="89"/>
      <c r="F20" s="90"/>
      <c r="G20" s="27">
        <v>2357802</v>
      </c>
      <c r="H20" s="23" t="s">
        <v>4</v>
      </c>
      <c r="I20" s="2"/>
    </row>
    <row r="21" spans="1:9" x14ac:dyDescent="0.25">
      <c r="A21" s="2"/>
      <c r="B21" s="100" t="s">
        <v>176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5" t="s">
        <v>177</v>
      </c>
      <c r="C22" s="106"/>
      <c r="D22" s="106"/>
      <c r="E22" s="106"/>
      <c r="F22" s="107"/>
      <c r="G22" s="21">
        <f>SUM(G20:G21)</f>
        <v>2357802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166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167</v>
      </c>
      <c r="C11" s="109"/>
      <c r="D11" s="109"/>
      <c r="E11" s="56">
        <v>87457.394199999995</v>
      </c>
      <c r="F11" s="23" t="s">
        <v>4</v>
      </c>
      <c r="G11" s="27">
        <v>93793</v>
      </c>
      <c r="H11" s="23" t="s">
        <v>4</v>
      </c>
      <c r="I11" s="2"/>
    </row>
    <row r="12" spans="1:9" x14ac:dyDescent="0.25">
      <c r="A12" s="2"/>
      <c r="B12" s="108" t="s">
        <v>168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169</v>
      </c>
      <c r="C13" s="109"/>
      <c r="D13" s="109"/>
      <c r="E13" s="56">
        <v>32399.4126</v>
      </c>
      <c r="F13" s="23" t="s">
        <v>4</v>
      </c>
      <c r="G13" s="27">
        <v>53253</v>
      </c>
      <c r="H13" s="23" t="s">
        <v>4</v>
      </c>
      <c r="I13" s="2"/>
    </row>
    <row r="14" spans="1:9" x14ac:dyDescent="0.25">
      <c r="A14" s="2"/>
      <c r="B14" s="108" t="s">
        <v>170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171</v>
      </c>
      <c r="C15" s="109"/>
      <c r="D15" s="109"/>
      <c r="E15" s="56">
        <v>2002551.2779999999</v>
      </c>
      <c r="F15" s="23" t="s">
        <v>4</v>
      </c>
      <c r="G15" s="27">
        <v>1732014</v>
      </c>
      <c r="H15" s="23" t="s">
        <v>4</v>
      </c>
      <c r="I15" s="2"/>
    </row>
    <row r="16" spans="1:9" x14ac:dyDescent="0.25">
      <c r="A16" s="2"/>
      <c r="B16" s="108" t="s">
        <v>172</v>
      </c>
      <c r="C16" s="109"/>
      <c r="D16" s="109"/>
      <c r="E16" s="56">
        <v>214973.9828</v>
      </c>
      <c r="F16" s="23" t="s">
        <v>4</v>
      </c>
      <c r="G16" s="27">
        <v>245885</v>
      </c>
      <c r="H16" s="23" t="s">
        <v>4</v>
      </c>
      <c r="I16" s="2"/>
    </row>
    <row r="17" spans="1:9" x14ac:dyDescent="0.25">
      <c r="A17" s="2"/>
      <c r="B17" s="108" t="s">
        <v>173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-212437.06759999972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-216154.71628299973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25101171.761343077</v>
      </c>
      <c r="H9" s="23" t="s">
        <v>4</v>
      </c>
      <c r="I9" s="2"/>
    </row>
    <row r="10" spans="1:9" x14ac:dyDescent="0.25">
      <c r="A10" s="2"/>
      <c r="B10" s="51" t="s">
        <v>194</v>
      </c>
      <c r="C10" s="49"/>
      <c r="D10" s="49"/>
      <c r="E10" s="49"/>
      <c r="F10" s="50"/>
      <c r="G10" s="12">
        <v>-931799.3730348621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1.1687733691995503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287428.67876681709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15390429.455253001</v>
      </c>
      <c r="H9" s="23" t="s">
        <v>4</v>
      </c>
      <c r="I9" s="2"/>
    </row>
    <row r="10" spans="1:9" x14ac:dyDescent="0.25">
      <c r="A10" s="2"/>
      <c r="B10" s="52" t="s">
        <v>193</v>
      </c>
      <c r="C10" s="53"/>
      <c r="D10" s="53"/>
      <c r="E10" s="53"/>
      <c r="F10" s="54"/>
      <c r="G10" s="12">
        <v>-337095.86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306335.33866339864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9710742.3060900755</v>
      </c>
      <c r="H13" s="23" t="s">
        <v>4</v>
      </c>
      <c r="I13" s="2"/>
    </row>
    <row r="14" spans="1:9" x14ac:dyDescent="0.25">
      <c r="A14" s="2"/>
      <c r="B14" s="51" t="s">
        <v>195</v>
      </c>
      <c r="C14" s="49"/>
      <c r="D14" s="49"/>
      <c r="E14" s="49"/>
      <c r="F14" s="50"/>
      <c r="G14" s="12">
        <v>-82772.968123567625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173397.3207844423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479732.65944784094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-604033.82555209019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-604033.82555209019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0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10913004</v>
      </c>
      <c r="F10" s="12">
        <f>E10/D10</f>
        <v>145506.72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5</v>
      </c>
      <c r="E11" s="27">
        <v>1452991</v>
      </c>
      <c r="F11" s="12">
        <f t="shared" ref="F11:F31" si="0">E11/D11</f>
        <v>290598.2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20</v>
      </c>
      <c r="E12" s="27">
        <v>558047</v>
      </c>
      <c r="F12" s="12">
        <f t="shared" si="0"/>
        <v>27902.35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10</v>
      </c>
      <c r="E13" s="27">
        <v>66566</v>
      </c>
      <c r="F13" s="12">
        <f t="shared" si="0"/>
        <v>6656.6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10</v>
      </c>
      <c r="E14" s="27">
        <v>140671</v>
      </c>
      <c r="F14" s="12">
        <f t="shared" si="0"/>
        <v>14067.1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5</v>
      </c>
      <c r="E15" s="27">
        <v>66500</v>
      </c>
      <c r="F15" s="12">
        <f t="shared" si="0"/>
        <v>13300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5</v>
      </c>
      <c r="E16" s="27">
        <v>460406</v>
      </c>
      <c r="F16" s="12">
        <f t="shared" si="0"/>
        <v>92081.2</v>
      </c>
      <c r="G16" s="23" t="s">
        <v>4</v>
      </c>
      <c r="H16" s="2"/>
    </row>
    <row r="17" spans="1:8" x14ac:dyDescent="0.25">
      <c r="A17" s="2"/>
      <c r="B17" s="47" t="s">
        <v>156</v>
      </c>
      <c r="C17" s="41">
        <v>2016</v>
      </c>
      <c r="D17" s="28">
        <v>75</v>
      </c>
      <c r="E17" s="27">
        <v>125000</v>
      </c>
      <c r="F17" s="12">
        <f t="shared" si="0"/>
        <v>1666.6666666666667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20</v>
      </c>
      <c r="E18" s="27">
        <v>71065</v>
      </c>
      <c r="F18" s="12">
        <f t="shared" si="0"/>
        <v>3553.25</v>
      </c>
      <c r="G18" s="23" t="s">
        <v>4</v>
      </c>
      <c r="H18" s="2"/>
    </row>
    <row r="19" spans="1:8" x14ac:dyDescent="0.25">
      <c r="A19" s="2"/>
      <c r="B19" s="47" t="s">
        <v>158</v>
      </c>
      <c r="C19" s="41">
        <v>2016</v>
      </c>
      <c r="D19" s="28">
        <v>10</v>
      </c>
      <c r="E19" s="27">
        <v>10485</v>
      </c>
      <c r="F19" s="12">
        <f t="shared" si="0"/>
        <v>1048.5</v>
      </c>
      <c r="G19" s="23" t="s">
        <v>4</v>
      </c>
      <c r="H19" s="2"/>
    </row>
    <row r="20" spans="1:8" ht="26.25" x14ac:dyDescent="0.25">
      <c r="A20" s="2"/>
      <c r="B20" s="47" t="s">
        <v>159</v>
      </c>
      <c r="C20" s="41">
        <v>2016</v>
      </c>
      <c r="D20" s="28">
        <v>60</v>
      </c>
      <c r="E20" s="27">
        <v>18470</v>
      </c>
      <c r="F20" s="12">
        <f t="shared" si="0"/>
        <v>307.83333333333331</v>
      </c>
      <c r="G20" s="23" t="s">
        <v>4</v>
      </c>
      <c r="H20" s="2"/>
    </row>
    <row r="21" spans="1:8" x14ac:dyDescent="0.25">
      <c r="A21" s="2"/>
      <c r="B21" s="47" t="s">
        <v>160</v>
      </c>
      <c r="C21" s="41">
        <v>2016</v>
      </c>
      <c r="D21" s="28">
        <v>20</v>
      </c>
      <c r="E21" s="27">
        <v>45863</v>
      </c>
      <c r="F21" s="12">
        <f t="shared" si="0"/>
        <v>2293.15</v>
      </c>
      <c r="G21" s="23" t="s">
        <v>4</v>
      </c>
      <c r="H21" s="2"/>
    </row>
    <row r="22" spans="1:8" x14ac:dyDescent="0.25">
      <c r="A22" s="2"/>
      <c r="B22" s="47" t="s">
        <v>161</v>
      </c>
      <c r="C22" s="41">
        <v>2016</v>
      </c>
      <c r="D22" s="28">
        <v>20</v>
      </c>
      <c r="E22" s="27">
        <v>145721</v>
      </c>
      <c r="F22" s="12">
        <f t="shared" si="0"/>
        <v>7286.05</v>
      </c>
      <c r="G22" s="23" t="s">
        <v>4</v>
      </c>
      <c r="H22" s="2"/>
    </row>
    <row r="23" spans="1:8" x14ac:dyDescent="0.25">
      <c r="A23" s="2"/>
      <c r="B23" s="47" t="s">
        <v>150</v>
      </c>
      <c r="C23" s="41">
        <v>2016</v>
      </c>
      <c r="D23" s="28">
        <v>5</v>
      </c>
      <c r="E23" s="27">
        <v>88865</v>
      </c>
      <c r="F23" s="12">
        <f t="shared" si="0"/>
        <v>17773</v>
      </c>
      <c r="G23" s="23" t="s">
        <v>4</v>
      </c>
      <c r="H23" s="2"/>
    </row>
    <row r="24" spans="1:8" x14ac:dyDescent="0.25">
      <c r="A24" s="2"/>
      <c r="B24" s="47" t="s">
        <v>150</v>
      </c>
      <c r="C24" s="41">
        <v>2016</v>
      </c>
      <c r="D24" s="28">
        <v>5</v>
      </c>
      <c r="E24" s="27">
        <v>26070</v>
      </c>
      <c r="F24" s="12">
        <f t="shared" si="0"/>
        <v>5214</v>
      </c>
      <c r="G24" s="23" t="s">
        <v>4</v>
      </c>
      <c r="H24" s="2"/>
    </row>
    <row r="25" spans="1:8" ht="26.25" x14ac:dyDescent="0.25">
      <c r="A25" s="2"/>
      <c r="B25" s="47" t="s">
        <v>162</v>
      </c>
      <c r="C25" s="41">
        <v>2016</v>
      </c>
      <c r="D25" s="28">
        <v>25</v>
      </c>
      <c r="E25" s="27">
        <v>2920065</v>
      </c>
      <c r="F25" s="12">
        <f t="shared" si="0"/>
        <v>116802.6</v>
      </c>
      <c r="G25" s="23" t="s">
        <v>4</v>
      </c>
      <c r="H25" s="2"/>
    </row>
    <row r="26" spans="1:8" x14ac:dyDescent="0.25">
      <c r="A26" s="2"/>
      <c r="B26" s="47" t="s">
        <v>150</v>
      </c>
      <c r="C26" s="41">
        <v>2016</v>
      </c>
      <c r="D26" s="28">
        <v>5</v>
      </c>
      <c r="E26" s="27">
        <v>44894</v>
      </c>
      <c r="F26" s="12">
        <f t="shared" si="0"/>
        <v>8978.7999999999993</v>
      </c>
      <c r="G26" s="23" t="s">
        <v>4</v>
      </c>
      <c r="H26" s="2"/>
    </row>
    <row r="27" spans="1:8" ht="26.25" x14ac:dyDescent="0.25">
      <c r="A27" s="2"/>
      <c r="B27" s="47" t="s">
        <v>163</v>
      </c>
      <c r="C27" s="41">
        <v>2016</v>
      </c>
      <c r="D27" s="28">
        <v>10</v>
      </c>
      <c r="E27" s="27">
        <v>49104</v>
      </c>
      <c r="F27" s="12">
        <f t="shared" si="0"/>
        <v>4910.3999999999996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75</v>
      </c>
      <c r="E28" s="27">
        <v>204710</v>
      </c>
      <c r="F28" s="12">
        <f t="shared" si="0"/>
        <v>2729.4666666666667</v>
      </c>
      <c r="G28" s="23" t="s">
        <v>4</v>
      </c>
      <c r="H28" s="2"/>
    </row>
    <row r="29" spans="1:8" ht="26.25" x14ac:dyDescent="0.25">
      <c r="A29" s="2"/>
      <c r="B29" s="47" t="s">
        <v>165</v>
      </c>
      <c r="C29" s="41">
        <v>2016</v>
      </c>
      <c r="D29" s="28">
        <v>10</v>
      </c>
      <c r="E29" s="27">
        <v>71130</v>
      </c>
      <c r="F29" s="12">
        <f t="shared" si="0"/>
        <v>7113</v>
      </c>
      <c r="G29" s="23" t="s">
        <v>4</v>
      </c>
      <c r="H29" s="2"/>
    </row>
    <row r="30" spans="1:8" x14ac:dyDescent="0.25">
      <c r="A30" s="2"/>
      <c r="B30" s="47" t="s">
        <v>150</v>
      </c>
      <c r="C30" s="41">
        <v>2016</v>
      </c>
      <c r="D30" s="28">
        <v>5</v>
      </c>
      <c r="E30" s="27">
        <v>35252</v>
      </c>
      <c r="F30" s="12">
        <f t="shared" si="0"/>
        <v>7050.4</v>
      </c>
      <c r="G30" s="23" t="s">
        <v>4</v>
      </c>
      <c r="H30" s="2"/>
    </row>
    <row r="31" spans="1:8" x14ac:dyDescent="0.25">
      <c r="A31" s="2"/>
      <c r="B31" s="47" t="s">
        <v>150</v>
      </c>
      <c r="C31" s="41">
        <v>2016</v>
      </c>
      <c r="D31" s="28">
        <v>5</v>
      </c>
      <c r="E31" s="27">
        <v>728628</v>
      </c>
      <c r="F31" s="12">
        <f t="shared" si="0"/>
        <v>145725.6</v>
      </c>
      <c r="G31" s="23" t="s">
        <v>4</v>
      </c>
      <c r="H31" s="2"/>
    </row>
    <row r="32" spans="1:8" x14ac:dyDescent="0.25">
      <c r="A32" s="2"/>
      <c r="B32" s="85" t="s">
        <v>76</v>
      </c>
      <c r="C32" s="86"/>
      <c r="D32" s="86"/>
      <c r="E32" s="87"/>
      <c r="F32" s="21">
        <f>SUM(F10:F31)</f>
        <v>922564.88666666672</v>
      </c>
      <c r="G32" s="22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2017-10-13T19:12:36Z</dcterms:modified>
</cp:coreProperties>
</file>