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G16" i="22" s="1"/>
  <c r="E13" i="22"/>
  <c r="E10" i="22"/>
  <c r="E9" i="22"/>
  <c r="E12" i="22" s="1"/>
  <c r="E11" i="22" l="1"/>
  <c r="E14" i="22" s="1"/>
  <c r="G14" i="22" s="1"/>
  <c r="E13" i="15"/>
  <c r="G17" i="22" l="1"/>
  <c r="E9" i="23"/>
  <c r="G13" i="9"/>
  <c r="G9" i="9"/>
  <c r="G9" i="8"/>
  <c r="E14" i="23" l="1"/>
  <c r="G14" i="23" s="1"/>
  <c r="G15" i="23" s="1"/>
  <c r="G13" i="10"/>
  <c r="G16" i="9" l="1"/>
  <c r="G12" i="9"/>
  <c r="G12" i="8"/>
  <c r="E12" i="2"/>
  <c r="G11" i="10" l="1"/>
  <c r="F18" i="20"/>
  <c r="F19" i="20" s="1"/>
  <c r="E15" i="2" s="1"/>
  <c r="F46" i="11" l="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E17" i="2"/>
  <c r="E16" i="2"/>
  <c r="D12" i="20" l="1"/>
  <c r="E13" i="2" s="1"/>
  <c r="E10" i="2" l="1"/>
  <c r="G18" i="19"/>
  <c r="G19" i="19" s="1"/>
  <c r="E11" i="2" s="1"/>
  <c r="G12" i="7"/>
  <c r="E10" i="15" l="1"/>
  <c r="E9" i="2"/>
  <c r="E19" i="2" s="1"/>
  <c r="E15" i="13"/>
  <c r="F11" i="11"/>
  <c r="F47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<sst xmlns="http://schemas.openxmlformats.org/spreadsheetml/2006/main" count="445" uniqueCount="216">
  <si>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</si>
  <si>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</si>
  <si>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</si>
  <si>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</si>
  <si>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</si>
  <si>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</si>
  <si>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</si>
  <si>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</si>
  <si>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</si>
  <si>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</si>
  <si>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</si>
  <si>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</si>
  <si>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</si>
  <si>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</si>
  <si>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</si>
  <si>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</si>
  <si>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</si>
  <si>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</si>
  <si>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</si>
  <si>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</si>
  <si>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</si>
  <si>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</si>
  <si>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</si>
  <si>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</si>
  <si>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</si>
  <si>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</si>
  <si>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</si>
  <si>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</si>
  <si>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</si>
  <si>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</si>
  <si>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</si>
  <si>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</si>
  <si>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</si>
  <si>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</si>
  <si>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</si>
  <si>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</si>
  <si>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</si>
  <si>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</si>
  <si>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</si>
  <si>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</si>
  <si>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</si>
  <si>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</si>
  <si>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</si>
  <si>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</si>
  <si>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</si>
  <si>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</si>
  <si>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</si>
  <si>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</si>
  <si>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</si>
  <si>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</si>
  <si>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</si>
  <si>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</si>
  <si>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</si>
  <si>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</si>
  <si>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</si>
  <si>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</si>
  <si>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</si>
  <si>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</si>
  <si>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</si>
  <si>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</si>
  <si>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</si>
  <si>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</si>
  <si>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</si>
  <si>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</si>
  <si>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</si>
  <si>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</si>
  <si>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</si>
  <si>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</si>
  <si>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</si>
  <si>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</si>
  <si>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</si>
  <si>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</si>
  <si>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</si>
  <si>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</si>
  <si>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</si>
  <si>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</si>
  <si>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</si>
  <si>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</si>
  <si>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</si>
  <si>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</si>
  <si>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</si>
  <si>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</si>
  <si>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</si>
  <si>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</si>
  <si>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</si>
  <si>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</si>
  <si>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</si>
  <si>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</si>
  <si>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</si>
  <si>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</si>
  <si>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</si>
  <si>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</si>
  <si>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</si>
  <si>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</si>
  <si>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</si>
  <si>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</si>
  <si>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</si>
  <si>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</si>
  <si>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</si>
  <si>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</si>
  <si>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</si>
  <si>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</si>
  <si>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</si>
  <si>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</si>
  <si>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</si>
  <si>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</si>
  <si>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</si>
  <si>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</si>
  <si>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</si>
  <si>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</si>
  <si>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</si>
  <si>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</si>
  <si>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</si>
  <si>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</si>
  <si>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</si>
  <si>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</si>
  <si>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</si>
  <si>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</si>
  <si>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</si>
  <si>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</si>
  <si>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</si>
  <si>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</si>
  <si>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</si>
  <si>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</si>
  <si>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</si>
  <si>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</si>
  <si>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</si>
  <si>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</si>
  <si>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</si>
  <si>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</si>
  <si>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</si>
  <si>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</si>
  <si>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</si>
  <si>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</si>
  <si>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</si>
  <si>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</si>
  <si>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</si>
  <si>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</si>
  <si>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</si>
  <si>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</si>
  <si>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</si>
  <si>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</si>
  <si>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</si>
  <si>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</si>
  <si>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</si>
  <si>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</si>
  <si>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</si>
  <si>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Køretøjer, entreprenørmaskiner</t>
  </si>
  <si>
    <t>Kælder</t>
  </si>
  <si>
    <t>Pumpestationer i brønde (&lt; 6,25 m2), Mek/EL</t>
  </si>
  <si>
    <t>Pumpestationer i brønde (&lt; 6,25 m2), Konstruktioner</t>
  </si>
  <si>
    <t>Pumpestationer i brønde (&lt; 6,25 m2), SRO</t>
  </si>
  <si>
    <t>Pumpestationer m. overbygning (&lt; 20 m2), Mek/EL</t>
  </si>
  <si>
    <t>Pumpestationer m. overbygning (&lt; 20 m2), Konstruktioner</t>
  </si>
  <si>
    <t>Pumpestationer m. overbygning (&lt; 20 m2), SRO</t>
  </si>
  <si>
    <t>Pumpestationer i underjordiske bygværker (&lt;50 m2), Mek/El</t>
  </si>
  <si>
    <t>Pumpeinstallation Miljøklasse B (300-600 l/s) - Mek/EL</t>
  </si>
  <si>
    <t>Pumpeinstallation Miljøklasse A (600-1.000 l/s) - Mek/EL</t>
  </si>
  <si>
    <t>Jordbassin Klasse A</t>
  </si>
  <si>
    <t>Slutafvanding, slam - højteknologisk (centrifuger), SRO</t>
  </si>
  <si>
    <t>Forklaring, Konstruktioner</t>
  </si>
  <si>
    <t>Forklaring, Mek/EL</t>
  </si>
  <si>
    <t>Forklaring, SRO</t>
  </si>
  <si>
    <t>Gasdisponering, Konstruktioner</t>
  </si>
  <si>
    <t>Gasdisponering, Mek/EL</t>
  </si>
  <si>
    <t>Gasdisponering, SRO</t>
  </si>
  <si>
    <t>Rådnetanke, slam, Konstruktioner</t>
  </si>
  <si>
    <t>Rådnetanke, slam, Mek/EL</t>
  </si>
  <si>
    <t>Rådnetanke, slam, SRO</t>
  </si>
  <si>
    <t>Slutdisponering, slam - højteknologisk (slamtørring), Mek/EL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</si>
  <si>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</si>
  <si>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</si>
  <si>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</si>
  <si>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</si>
  <si>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</si>
  <si>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</si>
  <si>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</si>
  <si>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</si>
  <si>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</si>
  <si>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</si>
  <si>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1000 mm &lt; Ledningsnet ≤ Ø 1200 mm</t>
  </si>
  <si>
    <t>Strømpeforing Ø 1200 mm &lt; Ledningsnet ≤ Ø 1600 mm</t>
  </si>
  <si>
    <t>Brønde</t>
  </si>
  <si>
    <t>Stik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</si>
  <si>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</si>
  <si>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</si>
  <si>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</si>
  <si>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</si>
  <si>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</si>
  <si>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</si>
  <si>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</si>
  <si>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</si>
  <si>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Fjernelse af fejlkoblinger (§ 11, stk. 1)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</si>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</sst>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43378850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31400232.513227515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11978617.486772485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3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3992872.4955908284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1164785.6499999999</v>
      </c>
      <c r="F10" s="12">
        <f>E10/D10</f>
        <v>232957.12999999998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375000</v>
      </c>
      <c r="F11" s="12">
        <f t="shared" ref="F11:F47" si="0">E11/D11</f>
        <v>75000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630999</v>
      </c>
      <c r="F12" s="12">
        <f t="shared" si="0"/>
        <v>8413.32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2061727.93</v>
      </c>
      <c r="F13" s="12">
        <f t="shared" si="0"/>
        <v>103086.3965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50</v>
      </c>
      <c r="E14" s="27">
        <v>7027008.3399999999</v>
      </c>
      <c r="F14" s="12">
        <f t="shared" si="0"/>
        <v>140540.16680000001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189614.99</v>
      </c>
      <c r="F15" s="12">
        <f t="shared" si="0"/>
        <v>18961.499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20</v>
      </c>
      <c r="E16" s="27">
        <v>954950.75</v>
      </c>
      <c r="F16" s="12">
        <f t="shared" si="0"/>
        <v>47747.537499999999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50</v>
      </c>
      <c r="E17" s="27">
        <v>1095337.75</v>
      </c>
      <c r="F17" s="12">
        <f t="shared" si="0"/>
        <v>21906.755000000001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10</v>
      </c>
      <c r="E18" s="27">
        <v>43014.85</v>
      </c>
      <c r="F18" s="12">
        <f t="shared" si="0"/>
        <v>4301.4849999999997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20</v>
      </c>
      <c r="E19" s="27">
        <v>179838.58</v>
      </c>
      <c r="F19" s="12">
        <f t="shared" si="0"/>
        <v>8991.9290000000001</v>
      </c>
      <c r="G19" s="23" t="s">
        <v>4</v>
      </c>
      <c r="H19" s="2"/>
    </row>
    <row r="20" spans="1:8" ht="26.25" x14ac:dyDescent="0.25">
      <c r="A20" s="2"/>
      <c r="B20" s="47" t="s">
        <v>156</v>
      </c>
      <c r="C20" s="41">
        <v>2016</v>
      </c>
      <c r="D20" s="28">
        <v>20</v>
      </c>
      <c r="E20" s="27">
        <v>32287</v>
      </c>
      <c r="F20" s="12">
        <f t="shared" si="0"/>
        <v>1614.35</v>
      </c>
      <c r="G20" s="23" t="s">
        <v>4</v>
      </c>
      <c r="H20" s="2"/>
    </row>
    <row r="21" spans="1:8" ht="26.25" x14ac:dyDescent="0.25">
      <c r="A21" s="2"/>
      <c r="B21" s="47" t="s">
        <v>157</v>
      </c>
      <c r="C21" s="41">
        <v>2016</v>
      </c>
      <c r="D21" s="28">
        <v>20</v>
      </c>
      <c r="E21" s="27">
        <v>58875</v>
      </c>
      <c r="F21" s="12">
        <f t="shared" si="0"/>
        <v>2943.75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50</v>
      </c>
      <c r="E22" s="27">
        <v>1003958.75</v>
      </c>
      <c r="F22" s="12">
        <f t="shared" si="0"/>
        <v>20079.174999999999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10</v>
      </c>
      <c r="E23" s="27">
        <v>1054499.26</v>
      </c>
      <c r="F23" s="12">
        <f t="shared" si="0"/>
        <v>105449.92600000001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60</v>
      </c>
      <c r="E24" s="27">
        <v>18063694.239999998</v>
      </c>
      <c r="F24" s="12">
        <f t="shared" si="0"/>
        <v>301061.57066666667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20</v>
      </c>
      <c r="E25" s="27">
        <v>12737811.960000001</v>
      </c>
      <c r="F25" s="12">
        <f t="shared" si="0"/>
        <v>636890.598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10</v>
      </c>
      <c r="E26" s="27">
        <v>1333927.5</v>
      </c>
      <c r="F26" s="12">
        <f t="shared" si="0"/>
        <v>133392.75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60</v>
      </c>
      <c r="E27" s="27">
        <v>8092496.4900000002</v>
      </c>
      <c r="F27" s="12">
        <f t="shared" si="0"/>
        <v>134874.94150000002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20</v>
      </c>
      <c r="E28" s="27">
        <v>7220710.0499999998</v>
      </c>
      <c r="F28" s="12">
        <f t="shared" si="0"/>
        <v>361035.5025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10</v>
      </c>
      <c r="E29" s="27">
        <v>741281.64</v>
      </c>
      <c r="F29" s="12">
        <f t="shared" si="0"/>
        <v>74128.164000000004</v>
      </c>
      <c r="G29" s="23" t="s">
        <v>4</v>
      </c>
      <c r="H29" s="2"/>
    </row>
    <row r="30" spans="1:8" x14ac:dyDescent="0.25">
      <c r="A30" s="2"/>
      <c r="B30" s="47" t="s">
        <v>166</v>
      </c>
      <c r="C30" s="41">
        <v>2016</v>
      </c>
      <c r="D30" s="28">
        <v>60</v>
      </c>
      <c r="E30" s="27">
        <v>366235.57</v>
      </c>
      <c r="F30" s="12">
        <f t="shared" si="0"/>
        <v>6103.9261666666671</v>
      </c>
      <c r="G30" s="23" t="s">
        <v>4</v>
      </c>
      <c r="H30" s="2"/>
    </row>
    <row r="31" spans="1:8" x14ac:dyDescent="0.25">
      <c r="A31" s="2"/>
      <c r="B31" s="47" t="s">
        <v>167</v>
      </c>
      <c r="C31" s="41">
        <v>2016</v>
      </c>
      <c r="D31" s="28">
        <v>20</v>
      </c>
      <c r="E31" s="27">
        <v>5344829.9800000004</v>
      </c>
      <c r="F31" s="12">
        <f t="shared" si="0"/>
        <v>267241.49900000001</v>
      </c>
      <c r="G31" s="23" t="s">
        <v>4</v>
      </c>
      <c r="H31" s="2"/>
    </row>
    <row r="32" spans="1:8" x14ac:dyDescent="0.25">
      <c r="A32" s="2"/>
      <c r="B32" s="47" t="s">
        <v>168</v>
      </c>
      <c r="C32" s="41">
        <v>2016</v>
      </c>
      <c r="D32" s="28">
        <v>10</v>
      </c>
      <c r="E32" s="27">
        <v>342167.31</v>
      </c>
      <c r="F32" s="12">
        <f t="shared" si="0"/>
        <v>34216.731</v>
      </c>
      <c r="G32" s="23" t="s">
        <v>4</v>
      </c>
      <c r="H32" s="2"/>
    </row>
    <row r="33" spans="1:8" ht="26.25" x14ac:dyDescent="0.25">
      <c r="A33" s="2"/>
      <c r="B33" s="47" t="s">
        <v>169</v>
      </c>
      <c r="C33" s="41">
        <v>2016</v>
      </c>
      <c r="D33" s="28">
        <v>20</v>
      </c>
      <c r="E33" s="27">
        <v>2966487.15</v>
      </c>
      <c r="F33" s="12">
        <f t="shared" si="0"/>
        <v>148324.35749999998</v>
      </c>
      <c r="G33" s="23" t="s">
        <v>4</v>
      </c>
      <c r="H33" s="2"/>
    </row>
    <row r="34" spans="1:8" x14ac:dyDescent="0.25">
      <c r="A34" s="2"/>
      <c r="B34" s="47" t="s">
        <v>170</v>
      </c>
      <c r="C34" s="41">
        <v>2016</v>
      </c>
      <c r="D34" s="28">
        <v>75</v>
      </c>
      <c r="E34" s="27">
        <v>47910268.210000001</v>
      </c>
      <c r="F34" s="12">
        <f t="shared" si="0"/>
        <v>638803.57613333338</v>
      </c>
      <c r="G34" s="23" t="s">
        <v>4</v>
      </c>
      <c r="H34" s="2"/>
    </row>
    <row r="35" spans="1:8" x14ac:dyDescent="0.25">
      <c r="A35" s="2"/>
      <c r="B35" s="47" t="s">
        <v>171</v>
      </c>
      <c r="C35" s="41">
        <v>2016</v>
      </c>
      <c r="D35" s="28">
        <v>75</v>
      </c>
      <c r="E35" s="27">
        <v>32611159.399999999</v>
      </c>
      <c r="F35" s="12">
        <f t="shared" si="0"/>
        <v>434815.45866666664</v>
      </c>
      <c r="G35" s="23" t="s">
        <v>4</v>
      </c>
      <c r="H35" s="2"/>
    </row>
    <row r="36" spans="1:8" x14ac:dyDescent="0.25">
      <c r="A36" s="2"/>
      <c r="B36" s="47" t="s">
        <v>172</v>
      </c>
      <c r="C36" s="41">
        <v>2016</v>
      </c>
      <c r="D36" s="28">
        <v>75</v>
      </c>
      <c r="E36" s="27">
        <v>2174259.58</v>
      </c>
      <c r="F36" s="12">
        <f t="shared" si="0"/>
        <v>28990.127733333335</v>
      </c>
      <c r="G36" s="23" t="s">
        <v>4</v>
      </c>
      <c r="H36" s="2"/>
    </row>
    <row r="37" spans="1:8" x14ac:dyDescent="0.25">
      <c r="A37" s="2"/>
      <c r="B37" s="47" t="s">
        <v>173</v>
      </c>
      <c r="C37" s="41">
        <v>2016</v>
      </c>
      <c r="D37" s="28">
        <v>75</v>
      </c>
      <c r="E37" s="27">
        <v>4603983.8099999996</v>
      </c>
      <c r="F37" s="12">
        <f t="shared" si="0"/>
        <v>61386.450799999991</v>
      </c>
      <c r="G37" s="23" t="s">
        <v>4</v>
      </c>
      <c r="H37" s="2"/>
    </row>
    <row r="38" spans="1:8" x14ac:dyDescent="0.25">
      <c r="A38" s="2"/>
      <c r="B38" s="47" t="s">
        <v>174</v>
      </c>
      <c r="C38" s="41">
        <v>2016</v>
      </c>
      <c r="D38" s="28">
        <v>75</v>
      </c>
      <c r="E38" s="27">
        <v>5212860.99</v>
      </c>
      <c r="F38" s="12">
        <f t="shared" si="0"/>
        <v>69504.813200000004</v>
      </c>
      <c r="G38" s="23" t="s">
        <v>4</v>
      </c>
      <c r="H38" s="2"/>
    </row>
    <row r="39" spans="1:8" x14ac:dyDescent="0.25">
      <c r="A39" s="2"/>
      <c r="B39" s="47" t="s">
        <v>175</v>
      </c>
      <c r="C39" s="41">
        <v>2016</v>
      </c>
      <c r="D39" s="28">
        <v>75</v>
      </c>
      <c r="E39" s="27">
        <v>2651356.96</v>
      </c>
      <c r="F39" s="12">
        <f t="shared" si="0"/>
        <v>35351.426133333334</v>
      </c>
      <c r="G39" s="23" t="s">
        <v>4</v>
      </c>
      <c r="H39" s="2"/>
    </row>
    <row r="40" spans="1:8" ht="26.25" x14ac:dyDescent="0.25">
      <c r="A40" s="2"/>
      <c r="B40" s="47" t="s">
        <v>176</v>
      </c>
      <c r="C40" s="41">
        <v>2016</v>
      </c>
      <c r="D40" s="28">
        <v>75</v>
      </c>
      <c r="E40" s="27">
        <v>3272078.56</v>
      </c>
      <c r="F40" s="12">
        <f t="shared" si="0"/>
        <v>43627.714133333335</v>
      </c>
      <c r="G40" s="23" t="s">
        <v>4</v>
      </c>
      <c r="H40" s="2"/>
    </row>
    <row r="41" spans="1:8" x14ac:dyDescent="0.25">
      <c r="A41" s="2"/>
      <c r="B41" s="47" t="s">
        <v>177</v>
      </c>
      <c r="C41" s="41">
        <v>2016</v>
      </c>
      <c r="D41" s="28">
        <v>50</v>
      </c>
      <c r="E41" s="27">
        <v>1873661.68</v>
      </c>
      <c r="F41" s="12">
        <f t="shared" si="0"/>
        <v>37473.2336</v>
      </c>
      <c r="G41" s="23" t="s">
        <v>4</v>
      </c>
      <c r="H41" s="2"/>
    </row>
    <row r="42" spans="1:8" ht="26.25" x14ac:dyDescent="0.25">
      <c r="A42" s="2"/>
      <c r="B42" s="47" t="s">
        <v>178</v>
      </c>
      <c r="C42" s="41">
        <v>2016</v>
      </c>
      <c r="D42" s="28">
        <v>50</v>
      </c>
      <c r="E42" s="27">
        <v>1630250.23</v>
      </c>
      <c r="F42" s="12">
        <f t="shared" si="0"/>
        <v>32605.0046</v>
      </c>
      <c r="G42" s="23" t="s">
        <v>4</v>
      </c>
      <c r="H42" s="2"/>
    </row>
    <row r="43" spans="1:8" ht="26.25" x14ac:dyDescent="0.25">
      <c r="A43" s="2"/>
      <c r="B43" s="47" t="s">
        <v>179</v>
      </c>
      <c r="C43" s="41">
        <v>2016</v>
      </c>
      <c r="D43" s="28">
        <v>50</v>
      </c>
      <c r="E43" s="27">
        <v>19026042.48</v>
      </c>
      <c r="F43" s="12">
        <f t="shared" si="0"/>
        <v>380520.84960000002</v>
      </c>
      <c r="G43" s="23" t="s">
        <v>4</v>
      </c>
      <c r="H43" s="2"/>
    </row>
    <row r="44" spans="1:8" ht="26.25" x14ac:dyDescent="0.25">
      <c r="A44" s="2"/>
      <c r="B44" s="47" t="s">
        <v>180</v>
      </c>
      <c r="C44" s="41">
        <v>2016</v>
      </c>
      <c r="D44" s="28">
        <v>50</v>
      </c>
      <c r="E44" s="27">
        <v>15900.3</v>
      </c>
      <c r="F44" s="12">
        <f t="shared" si="0"/>
        <v>318.00599999999997</v>
      </c>
      <c r="G44" s="23" t="s">
        <v>4</v>
      </c>
      <c r="H44" s="2"/>
    </row>
    <row r="45" spans="1:8" ht="26.25" x14ac:dyDescent="0.25">
      <c r="A45" s="2"/>
      <c r="B45" s="47" t="s">
        <v>181</v>
      </c>
      <c r="C45" s="41">
        <v>2016</v>
      </c>
      <c r="D45" s="28">
        <v>50</v>
      </c>
      <c r="E45" s="27">
        <v>6997794.5099999998</v>
      </c>
      <c r="F45" s="12">
        <f t="shared" si="0"/>
        <v>139955.89019999999</v>
      </c>
      <c r="G45" s="23" t="s">
        <v>4</v>
      </c>
      <c r="H45" s="2"/>
    </row>
    <row r="46" spans="1:8" x14ac:dyDescent="0.25">
      <c r="A46" s="2"/>
      <c r="B46" s="47" t="s">
        <v>182</v>
      </c>
      <c r="C46" s="41">
        <v>2016</v>
      </c>
      <c r="D46" s="28">
        <v>75</v>
      </c>
      <c r="E46" s="27">
        <v>19325795.34</v>
      </c>
      <c r="F46" s="12">
        <f t="shared" si="0"/>
        <v>257677.27119999999</v>
      </c>
      <c r="G46" s="23" t="s">
        <v>4</v>
      </c>
      <c r="H46" s="2"/>
    </row>
    <row r="47" spans="1:8" x14ac:dyDescent="0.25">
      <c r="A47" s="2"/>
      <c r="B47" s="47" t="s">
        <v>183</v>
      </c>
      <c r="C47" s="41">
        <v>2016</v>
      </c>
      <c r="D47" s="28">
        <v>75</v>
      </c>
      <c r="E47" s="27">
        <v>15391054.890000001</v>
      </c>
      <c r="F47" s="12">
        <f t="shared" si="0"/>
        <v>205214.06520000001</v>
      </c>
      <c r="G47" s="23" t="s">
        <v>4</v>
      </c>
      <c r="H47" s="2"/>
    </row>
    <row r="48" spans="1:8" x14ac:dyDescent="0.25">
      <c r="A48" s="2"/>
      <c r="B48" s="94" t="s">
        <v>76</v>
      </c>
      <c r="C48" s="95"/>
      <c r="D48" s="95"/>
      <c r="E48" s="96"/>
      <c r="F48" s="21">
        <f>SUM(F10:F47)</f>
        <v>5255507.3473333344</v>
      </c>
      <c r="G48" s="22" t="s">
        <v>4</v>
      </c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</sheetData>
  <sheetProtection password="DFE9" sheet="1" objects="1" scenarios="1"/>
  <mergeCells count="4">
    <mergeCell ref="B48:E4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199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19271893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13918121</v>
      </c>
      <c r="H10" s="23" t="s">
        <v>4</v>
      </c>
      <c r="I10" s="2"/>
    </row>
    <row r="11" spans="1:9" x14ac:dyDescent="0.25">
      <c r="A11" s="2"/>
      <c r="B11" s="94" t="s">
        <v>200</v>
      </c>
      <c r="C11" s="95"/>
      <c r="D11" s="95"/>
      <c r="E11" s="95"/>
      <c r="F11" s="96"/>
      <c r="G11" s="21">
        <f>G9-G10</f>
        <v>5353772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201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127658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-275000</v>
      </c>
      <c r="H16" s="23" t="s">
        <v>4</v>
      </c>
      <c r="I16" s="2"/>
    </row>
    <row r="17" spans="1:9" x14ac:dyDescent="0.25">
      <c r="A17" s="2"/>
      <c r="B17" s="94" t="s">
        <v>201</v>
      </c>
      <c r="C17" s="95"/>
      <c r="D17" s="95"/>
      <c r="E17" s="95"/>
      <c r="F17" s="96"/>
      <c r="G17" s="21">
        <f>G15-G16</f>
        <v>402658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202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784871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870000</v>
      </c>
      <c r="H22" s="23" t="s">
        <v>4</v>
      </c>
      <c r="I22" s="2"/>
    </row>
    <row r="23" spans="1:9" x14ac:dyDescent="0.25">
      <c r="A23" s="2"/>
      <c r="B23" s="94" t="s">
        <v>202</v>
      </c>
      <c r="C23" s="95"/>
      <c r="D23" s="95"/>
      <c r="E23" s="95"/>
      <c r="F23" s="96"/>
      <c r="G23" s="21">
        <f>G21-G22</f>
        <v>-85129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203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203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2016'!F48</f>
        <v>5255507.3473333344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4289007.7166666668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966499.6306666676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252313521.60494864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127641792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16585660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362000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8344294.9199999999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152933746.91999999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39958617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50000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40008617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-154298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-128702075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-81344462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-55859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-789506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-211046200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-18103836.080000013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236826839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16062745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252889584</v>
      </c>
      <c r="F35" s="38" t="s">
        <v>4</v>
      </c>
      <c r="G35" s="18">
        <f>-E35</f>
        <v>-252889584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-576062.39505136013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197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118" t="s">
        <v>192</v>
      </c>
      <c r="C10" s="119"/>
      <c r="D10" s="55">
        <v>1059734</v>
      </c>
      <c r="E10" s="23" t="s">
        <v>4</v>
      </c>
      <c r="F10" s="27"/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1059734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2018'!E18/100)</f>
        <v>1078279.345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193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209</v>
      </c>
      <c r="C16" s="89"/>
      <c r="D16" s="89"/>
      <c r="E16" s="90"/>
      <c r="F16" s="116" t="s">
        <v>194</v>
      </c>
      <c r="G16" s="116"/>
      <c r="H16" s="2"/>
    </row>
    <row r="17" spans="1:8" x14ac:dyDescent="0.25">
      <c r="A17" s="2"/>
      <c r="B17" s="118" t="s">
        <v>205</v>
      </c>
      <c r="C17" s="120"/>
      <c r="D17" s="120"/>
      <c r="E17" s="119"/>
      <c r="F17" s="27">
        <v>0</v>
      </c>
      <c r="G17" s="23" t="s">
        <v>4</v>
      </c>
      <c r="H17" s="2"/>
    </row>
    <row r="18" spans="1:8" x14ac:dyDescent="0.25">
      <c r="A18" s="2"/>
      <c r="B18" s="94" t="s">
        <v>195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196</v>
      </c>
      <c r="C19" s="95"/>
      <c r="D19" s="95"/>
      <c r="E19" s="96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35" t="s">
        <v>204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267624591.94271252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14021113.288028339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omk.'!G19</f>
        <v>5212006.1288515003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207</v>
      </c>
      <c r="C12" s="49"/>
      <c r="D12" s="50"/>
      <c r="E12" s="12">
        <f>'Fane 5. Individuelt eff.krav'!G10</f>
        <v>-3371702.2670522756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1078279.345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193</v>
      </c>
      <c r="C15" s="92"/>
      <c r="D15" s="9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4734505.5651164558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4730253.1110496232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198</v>
      </c>
      <c r="C22" s="100"/>
      <c r="D22" s="101"/>
      <c r="E22" s="18">
        <f>SUM(E9,E11:E17,E19)-SUM(E20:E21)</f>
        <v>270547427.60357857</v>
      </c>
      <c r="F22" s="19" t="s">
        <v>4</v>
      </c>
      <c r="G22" s="18">
        <f>E22</f>
        <v>270547427.60357857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3992872.4955908284</v>
      </c>
      <c r="F24" s="19" t="s">
        <v>4</v>
      </c>
      <c r="G24" s="18">
        <f>E24</f>
        <v>3992872.4955908284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5353772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402658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-85129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966499.6306666676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6637800.6306666676</v>
      </c>
      <c r="F31" s="19" t="s">
        <v>4</v>
      </c>
      <c r="G31" s="18">
        <f>E31</f>
        <v>6637800.6306666676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-576062.39505136013</v>
      </c>
      <c r="F33" s="19" t="s">
        <v>4</v>
      </c>
      <c r="G33" s="18">
        <f>E33</f>
        <v>-576062.39505136013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280602038.33478469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</f>
        <v>270547427.60357857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19569699.00667524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4734579.9830626249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4723731.7865174981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198</v>
      </c>
      <c r="C14" s="100"/>
      <c r="D14" s="101"/>
      <c r="E14" s="18">
        <f>$E$9+$E$11-$E$12-$E$13</f>
        <v>270558275.80012369</v>
      </c>
      <c r="F14" s="19" t="s">
        <v>4</v>
      </c>
      <c r="G14" s="18">
        <f>E14</f>
        <v>270558275.80012369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3992872.4955908284</v>
      </c>
      <c r="F16" s="19" t="s">
        <v>4</v>
      </c>
      <c r="G16" s="18">
        <f>E16</f>
        <v>3992872.4955908284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274551148.2957145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210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211</v>
      </c>
      <c r="C9" s="92"/>
      <c r="D9" s="93"/>
      <c r="E9" s="8">
        <f>'Fane 2.2. Økonomisk ramme 2019'!G14</f>
        <v>270558275.80012369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19912168.739292055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4734769.8265021648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4717225.4999528779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198</v>
      </c>
      <c r="C14" s="100"/>
      <c r="D14" s="101"/>
      <c r="E14" s="18">
        <f>$E$9+$E$11-$E$12-$E$13</f>
        <v>270575820.12667298</v>
      </c>
      <c r="F14" s="19" t="s">
        <v>4</v>
      </c>
      <c r="G14" s="18">
        <f>E14</f>
        <v>270575820.12667298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3992872.4955908284</v>
      </c>
      <c r="F16" s="19" t="s">
        <v>4</v>
      </c>
      <c r="G16" s="18">
        <f>E16</f>
        <v>3992872.4955908284</v>
      </c>
      <c r="H16" s="19" t="s">
        <v>4</v>
      </c>
      <c r="I16" s="2"/>
    </row>
    <row r="17" spans="1:9" x14ac:dyDescent="0.25">
      <c r="A17" s="2"/>
      <c r="B17" s="94" t="s">
        <v>212</v>
      </c>
      <c r="C17" s="95"/>
      <c r="D17" s="95"/>
      <c r="E17" s="95"/>
      <c r="F17" s="96"/>
      <c r="G17" s="21">
        <f>G14+G16</f>
        <v>274568692.62226379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213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214</v>
      </c>
      <c r="C9" s="92"/>
      <c r="D9" s="93"/>
      <c r="E9" s="8">
        <f>'Fane 2.3. Økonomisk ramme 2020'!G14</f>
        <v>270575820.12667298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20260631.692229666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4735076.8522167774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4710734.2103060493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198</v>
      </c>
      <c r="C14" s="100"/>
      <c r="D14" s="101"/>
      <c r="E14" s="18">
        <f>$E$9+$E$11-$E$12-$E$13</f>
        <v>270600162.76858371</v>
      </c>
      <c r="F14" s="19" t="s">
        <v>4</v>
      </c>
      <c r="G14" s="18">
        <f>E14</f>
        <v>270600162.76858371</v>
      </c>
      <c r="H14" s="19" t="s">
        <v>4</v>
      </c>
      <c r="I14" s="2"/>
    </row>
    <row r="15" spans="1:9" x14ac:dyDescent="0.25">
      <c r="A15" s="2"/>
      <c r="B15" s="94" t="s">
        <v>215</v>
      </c>
      <c r="C15" s="95"/>
      <c r="D15" s="95"/>
      <c r="E15" s="95"/>
      <c r="F15" s="96"/>
      <c r="G15" s="21">
        <f>G14</f>
        <v>270600162.76858371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86963494.691677257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166639983.96300694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14021113.288028339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267624591.94271252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184</v>
      </c>
      <c r="C10" s="109"/>
      <c r="D10" s="109"/>
      <c r="E10" s="56">
        <v>4706926.4522000002</v>
      </c>
      <c r="F10" s="23" t="s">
        <v>4</v>
      </c>
      <c r="G10" s="27">
        <v>5763246</v>
      </c>
      <c r="H10" s="23" t="s">
        <v>4</v>
      </c>
      <c r="I10" s="2"/>
    </row>
    <row r="11" spans="1:9" x14ac:dyDescent="0.25">
      <c r="A11" s="2"/>
      <c r="B11" s="108" t="s">
        <v>185</v>
      </c>
      <c r="C11" s="109"/>
      <c r="D11" s="109"/>
      <c r="E11" s="56">
        <v>386406.05599999998</v>
      </c>
      <c r="F11" s="23" t="s">
        <v>4</v>
      </c>
      <c r="G11" s="27">
        <v>388341</v>
      </c>
      <c r="H11" s="23" t="s">
        <v>4</v>
      </c>
      <c r="I11" s="2"/>
    </row>
    <row r="12" spans="1:9" x14ac:dyDescent="0.25">
      <c r="A12" s="2"/>
      <c r="B12" s="108" t="s">
        <v>186</v>
      </c>
      <c r="C12" s="109"/>
      <c r="D12" s="109"/>
      <c r="E12" s="56">
        <v>0</v>
      </c>
      <c r="F12" s="23" t="s">
        <v>4</v>
      </c>
      <c r="G12" s="27">
        <v>4648536</v>
      </c>
      <c r="H12" s="23" t="s">
        <v>4</v>
      </c>
      <c r="I12" s="2"/>
    </row>
    <row r="13" spans="1:9" x14ac:dyDescent="0.25">
      <c r="A13" s="2"/>
      <c r="B13" s="108" t="s">
        <v>187</v>
      </c>
      <c r="C13" s="109"/>
      <c r="D13" s="109"/>
      <c r="E13" s="56">
        <v>32399.4126</v>
      </c>
      <c r="F13" s="23" t="s">
        <v>4</v>
      </c>
      <c r="G13" s="27">
        <v>175768</v>
      </c>
      <c r="H13" s="23" t="s">
        <v>4</v>
      </c>
      <c r="I13" s="2"/>
    </row>
    <row r="14" spans="1:9" x14ac:dyDescent="0.25">
      <c r="A14" s="2"/>
      <c r="B14" s="108" t="s">
        <v>188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189</v>
      </c>
      <c r="C15" s="109"/>
      <c r="D15" s="109"/>
      <c r="E15" s="56">
        <v>8719546.3333999999</v>
      </c>
      <c r="F15" s="23" t="s">
        <v>4</v>
      </c>
      <c r="G15" s="27">
        <v>7991752</v>
      </c>
      <c r="H15" s="23" t="s">
        <v>4</v>
      </c>
      <c r="I15" s="2"/>
    </row>
    <row r="16" spans="1:9" x14ac:dyDescent="0.25">
      <c r="A16" s="2"/>
      <c r="B16" s="108" t="s">
        <v>190</v>
      </c>
      <c r="C16" s="109"/>
      <c r="D16" s="109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8" t="s">
        <v>191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4" t="s">
        <v>134</v>
      </c>
      <c r="C18" s="95"/>
      <c r="D18" s="95"/>
      <c r="E18" s="95"/>
      <c r="F18" s="96"/>
      <c r="G18" s="21">
        <f>SUM(G10:G17)-SUM(E10:E17)</f>
        <v>5122364.7457999997</v>
      </c>
      <c r="H18" s="22" t="s">
        <v>4</v>
      </c>
      <c r="I18" s="2"/>
    </row>
    <row r="19" spans="1:9" x14ac:dyDescent="0.25">
      <c r="A19" s="2"/>
      <c r="B19" s="94" t="s">
        <v>135</v>
      </c>
      <c r="C19" s="95"/>
      <c r="D19" s="95"/>
      <c r="E19" s="95"/>
      <c r="F19" s="96"/>
      <c r="G19" s="21">
        <f>G18*(1+'Fane 2.1. Økonomisk ramme 2018'!E18/100)</f>
        <v>5212006.1288515003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254681757.99968418</v>
      </c>
      <c r="H9" s="23" t="s">
        <v>4</v>
      </c>
      <c r="I9" s="2"/>
    </row>
    <row r="10" spans="1:9" x14ac:dyDescent="0.25">
      <c r="A10" s="2"/>
      <c r="B10" s="51" t="s">
        <v>207</v>
      </c>
      <c r="C10" s="49"/>
      <c r="D10" s="49"/>
      <c r="E10" s="49"/>
      <c r="F10" s="50"/>
      <c r="G10" s="12">
        <v>-3371702.2670522756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2018'!E16))</f>
        <v>88041774.036677256</v>
      </c>
      <c r="H9" s="23" t="s">
        <v>4</v>
      </c>
      <c r="I9" s="2"/>
    </row>
    <row r="10" spans="1:9" x14ac:dyDescent="0.25">
      <c r="A10" s="2"/>
      <c r="B10" s="52" t="s">
        <v>206</v>
      </c>
      <c r="C10" s="53"/>
      <c r="D10" s="53"/>
      <c r="E10" s="53"/>
      <c r="F10" s="54"/>
      <c r="G10" s="12">
        <v>-1739269.8938335453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1756255.9593068694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166639983.96300694</v>
      </c>
      <c r="H13" s="23" t="s">
        <v>4</v>
      </c>
      <c r="I13" s="2"/>
    </row>
    <row r="14" spans="1:9" x14ac:dyDescent="0.25">
      <c r="A14" s="2"/>
      <c r="B14" s="51" t="s">
        <v>208</v>
      </c>
      <c r="C14" s="49"/>
      <c r="D14" s="49"/>
      <c r="E14" s="49"/>
      <c r="F14" s="50"/>
      <c r="G14" s="12">
        <v>-1507366.8115887754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2973997.151742754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4730253.1110496232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2017-10-13T15:48:57Z</dcterms:modified>
</cp:coreProperties>
</file>