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K2" i="15" l="1"/>
  <c r="H2" i="15" l="1"/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B2" i="12" l="1"/>
  <c r="B4" i="12" l="1"/>
  <c r="B13" i="12" s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<sst xmlns="http://schemas.openxmlformats.org/spreadsheetml/2006/main" count="98" uniqueCount="68">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</sst>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12167009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49597.823066666664</v>
      </c>
      <c r="C3" t="s">
        <v>10</v>
      </c>
    </row>
    <row r="4" spans="1:3" s="25" customFormat="1" x14ac:dyDescent="0.25">
      <c r="A4" s="3" t="s">
        <v>11</v>
      </c>
      <c r="B4" s="44">
        <f>SUM(B2:B3)</f>
        <v>12216606.823066667</v>
      </c>
      <c r="C4" s="53" t="s">
        <v>10</v>
      </c>
    </row>
    <row r="5" spans="1:3" x14ac:dyDescent="0.25">
      <c r="A5" s="43" t="s">
        <v>0</v>
      </c>
      <c r="B5" s="35">
        <f>Investeringer!E3</f>
        <v>7005925.9032928059</v>
      </c>
      <c r="C5" s="22" t="s">
        <v>10</v>
      </c>
    </row>
    <row r="6" spans="1:3" x14ac:dyDescent="0.25">
      <c r="A6" s="4" t="s">
        <v>1</v>
      </c>
      <c r="B6" s="32">
        <f>Investeringer!F3</f>
        <v>1973620.034806004</v>
      </c>
      <c r="C6" t="s">
        <v>10</v>
      </c>
    </row>
    <row r="7" spans="1:3" x14ac:dyDescent="0.25">
      <c r="A7" s="4" t="s">
        <v>2</v>
      </c>
      <c r="B7" s="32">
        <f>Investeringer!G3</f>
        <v>2371007.8836244391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1488984</v>
      </c>
      <c r="C8" t="s">
        <v>10</v>
      </c>
    </row>
    <row r="9" spans="1:3" s="21" customFormat="1" x14ac:dyDescent="0.25">
      <c r="A9" s="3" t="s">
        <v>44</v>
      </c>
      <c r="B9" s="44">
        <f>SUM(B5:B8)</f>
        <v>12839537.821723249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1409565.5</v>
      </c>
      <c r="C10" t="s">
        <v>10</v>
      </c>
    </row>
    <row r="11" spans="1:3" s="21" customFormat="1" x14ac:dyDescent="0.25">
      <c r="A11" s="3" t="s">
        <v>64</v>
      </c>
      <c r="B11" s="44">
        <f>SUM(B10:B10)</f>
        <v>1409565.5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26465710.144789916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26699977.729906958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12726441</v>
      </c>
      <c r="C2" s="45">
        <v>6661.5</v>
      </c>
      <c r="D2" s="45">
        <f>B2+C2</f>
        <v>12733102.5</v>
      </c>
      <c r="E2" s="46">
        <f>D2</f>
        <v>12733102.5</v>
      </c>
      <c r="F2" s="45">
        <v>12167009</v>
      </c>
      <c r="G2" s="45"/>
      <c r="H2" s="45">
        <f>IF(ISNUMBER(F2),F2-G2,"")</f>
        <v>12167009</v>
      </c>
      <c r="I2" s="45">
        <f>AVERAGEIF(E2:E4,"&lt;&gt;0")</f>
        <v>12032054.224200085</v>
      </c>
      <c r="J2" s="45">
        <v>8518963.6999999993</v>
      </c>
      <c r="K2" s="62">
        <f>H2</f>
        <v>12167009</v>
      </c>
    </row>
    <row r="3" spans="1:11" s="22" customFormat="1" x14ac:dyDescent="0.25">
      <c r="A3" s="27">
        <v>2014</v>
      </c>
      <c r="B3" s="45">
        <v>11479606.970000001</v>
      </c>
      <c r="C3" s="45"/>
      <c r="D3" s="45">
        <f t="shared" ref="D3:D4" si="0">B3+C3</f>
        <v>11479606.970000001</v>
      </c>
      <c r="E3" s="46">
        <f>D3*Pristalsregulering!C7</f>
        <v>11488790.655576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>
        <v>11689436.152579667</v>
      </c>
      <c r="C4" s="45"/>
      <c r="D4" s="45">
        <f t="shared" si="0"/>
        <v>11689436.152579667</v>
      </c>
      <c r="E4" s="46">
        <f>D4*Pristalsregulering!$C$6*Pristalsregulering!$C$7</f>
        <v>11874269.517024254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7000</v>
      </c>
      <c r="C3" s="38">
        <v>51760</v>
      </c>
      <c r="D3" s="38">
        <v>0</v>
      </c>
      <c r="E3" s="37">
        <f>B3</f>
        <v>7000</v>
      </c>
      <c r="F3" s="38">
        <f t="shared" ref="F3:G3" si="0">C3</f>
        <v>51760</v>
      </c>
      <c r="G3" s="39">
        <f t="shared" si="0"/>
        <v>0</v>
      </c>
      <c r="H3" s="40">
        <f>IF(E3=0,0,AVERAGEIF(E3:E5,"&lt;&gt;0"))+IF(F3=0,0,AVERAGEIF(F3:F5,"&lt;&gt;0"))+IF(G3=0,0,AVERAGEIF(G3:G5,"&lt;&gt;0"))</f>
        <v>49597.823066666664</v>
      </c>
    </row>
    <row r="4" spans="1:8" x14ac:dyDescent="0.25">
      <c r="A4" s="30">
        <v>2014</v>
      </c>
      <c r="B4" s="37">
        <v>6000</v>
      </c>
      <c r="C4" s="38">
        <v>39200</v>
      </c>
      <c r="D4" s="38">
        <v>0</v>
      </c>
      <c r="E4" s="37">
        <f>B4*Pristalsregulering!$C$7</f>
        <v>6004.7999999999993</v>
      </c>
      <c r="F4" s="38">
        <f>C4*Pristalsregulering!$C$7</f>
        <v>39231.359999999993</v>
      </c>
      <c r="G4" s="39">
        <f>D4*Pristalsregulering!$C$7</f>
        <v>0</v>
      </c>
      <c r="H4" s="38"/>
    </row>
    <row r="5" spans="1:8" x14ac:dyDescent="0.25">
      <c r="A5" s="30">
        <v>2013</v>
      </c>
      <c r="B5" s="37">
        <v>6500</v>
      </c>
      <c r="C5" s="38">
        <v>37600</v>
      </c>
      <c r="D5" s="38">
        <v>0</v>
      </c>
      <c r="E5" s="37">
        <f>B5*Pristalsregulering!$C$7*Pristalsregulering!$C$6</f>
        <v>6602.7779999999993</v>
      </c>
      <c r="F5" s="38">
        <f>C5*Pristalsregulering!$C$7*Pristalsregulering!$C$6</f>
        <v>38194.53119999999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0">
        <v>2015</v>
      </c>
      <c r="B3" s="35">
        <v>6435136</v>
      </c>
      <c r="C3" s="35">
        <v>1952697</v>
      </c>
      <c r="D3" s="36">
        <v>2371007.8836244391</v>
      </c>
      <c r="E3" s="32">
        <f>B3*Pristalsregulering!C2*Pristalsregulering!C3*Pristalsregulering!C4*Pristalsregulering!C5*Pristalsregulering!C6*Pristalsregulering!C7</f>
        <v>7005925.9032928059</v>
      </c>
      <c r="F3" s="32">
        <v>1973620.034806004</v>
      </c>
      <c r="G3" s="32">
        <f>D3</f>
        <v>2371007.8836244391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1488984</v>
      </c>
      <c r="D3" s="35">
        <v>0</v>
      </c>
      <c r="E3" s="36">
        <v>0</v>
      </c>
      <c r="F3" s="35">
        <f>B3</f>
        <v>0</v>
      </c>
      <c r="G3" s="35">
        <f>C3</f>
        <v>1488984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1488984</v>
      </c>
      <c r="L3" s="39">
        <f>AVERAGE(H3:H5)+AVERAGE(I3:I5)</f>
        <v>0</v>
      </c>
      <c r="M3" s="40">
        <f>SUM(J3:L3)</f>
        <v>1488984</v>
      </c>
      <c r="N3" s="22"/>
    </row>
    <row r="4" spans="1:14" x14ac:dyDescent="0.25">
      <c r="A4" s="27">
        <v>2014</v>
      </c>
      <c r="B4" s="41">
        <v>0</v>
      </c>
      <c r="C4" s="35">
        <v>1776819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1778240.4551999997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>
        <v>0</v>
      </c>
      <c r="C5" s="35">
        <v>2068577</v>
      </c>
      <c r="D5" s="35">
        <v>0</v>
      </c>
      <c r="E5" s="36"/>
      <c r="F5" s="35">
        <f>IF(B5="","",B5*Pristalsregulering!$C$7*Pristalsregulering!$C$6)</f>
        <v>0</v>
      </c>
      <c r="G5" s="35">
        <f>IF(C5="","",C5*Pristalsregulering!$C$7*Pristalsregulering!$C$6)</f>
        <v>2101285.3395239995</v>
      </c>
      <c r="H5" s="35">
        <f>IF(D5="","",D5*Pristalsregulering!$C$7*Pristalsregulering!$C$6)</f>
        <v>0</v>
      </c>
      <c r="I5" s="36" t="str">
        <f>IF(E5="","",E5*Pristalsregulering!$C$7*Pristalsregulering!$C$6)</f>
        <v/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16261.5</v>
      </c>
      <c r="C2" s="38">
        <v>0</v>
      </c>
      <c r="D2" s="38">
        <v>38866</v>
      </c>
      <c r="E2" s="38">
        <v>0</v>
      </c>
      <c r="F2" s="38">
        <v>0</v>
      </c>
      <c r="G2" s="38">
        <v>0</v>
      </c>
      <c r="H2" s="38">
        <v>1354438</v>
      </c>
      <c r="I2" s="38">
        <v>0</v>
      </c>
      <c r="J2" s="38"/>
      <c r="K2" s="38"/>
      <c r="L2" s="39">
        <v>0</v>
      </c>
      <c r="M2" s="40">
        <f>SUM(B2:L2)</f>
        <v>1409565.5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2017-09-21T11:41:14Z</dcterms:modified>
</cp:coreProperties>
</file>