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G19" i="19" l="1"/>
  <c r="G20" i="19" s="1"/>
  <c r="E14" i="22" s="1"/>
  <c r="G14" i="22" s="1"/>
  <c r="I14" i="22" s="1"/>
  <c r="K14" i="22" l="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l="1"/>
  <c r="K18" i="22" s="1"/>
  <c r="F11" i="20"/>
  <c r="F12" i="20" s="1"/>
  <c r="D11" i="20"/>
  <c r="D12" i="20" s="1"/>
  <c r="E17" i="22" s="1"/>
  <c r="E20" i="22" l="1"/>
  <c r="G17" i="22"/>
  <c r="E19" i="22"/>
  <c r="E21" i="22" s="1"/>
  <c r="I17" i="22" l="1"/>
  <c r="G20" i="22"/>
  <c r="G19" i="22"/>
  <c r="G21" i="22" s="1"/>
  <c r="G12" i="7"/>
  <c r="I20" i="22" l="1"/>
  <c r="K17" i="22"/>
  <c r="I19" i="22"/>
  <c r="I21" i="22" s="1"/>
  <c r="E15" i="13"/>
  <c r="F11" i="11"/>
  <c r="F22" i="11"/>
  <c r="G30" i="13" l="1"/>
  <c r="E35" i="13" l="1"/>
  <c r="G35" i="13" s="1"/>
  <c r="E27" i="13"/>
  <c r="E19" i="13"/>
  <c r="G11" i="12"/>
  <c r="G29" i="12"/>
  <c r="G23" i="12"/>
  <c r="G17" i="12"/>
  <c r="F10" i="11"/>
  <c r="F23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<sst xmlns="http://schemas.openxmlformats.org/spreadsheetml/2006/main" count="342" uniqueCount="154">
  <si>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</si>
  <si>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</si>
  <si>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</si>
  <si>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</si>
  <si>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</si>
  <si>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</si>
  <si>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</si>
  <si>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</si>
  <si>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</si>
  <si>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</si>
  <si>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</si>
  <si>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</si>
  <si>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</si>
  <si>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</si>
  <si>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</si>
  <si>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</si>
  <si>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</si>
  <si>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</si>
  <si>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</si>
  <si>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</si>
  <si>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</si>
  <si>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</si>
  <si>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</si>
  <si>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</si>
  <si>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</si>
  <si>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</si>
  <si>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</si>
  <si>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</si>
  <si>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</si>
  <si>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</si>
  <si>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</si>
  <si>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</si>
  <si>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</si>
  <si>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</si>
  <si>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</si>
  <si>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</si>
  <si>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</si>
  <si>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</si>
  <si>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</si>
  <si>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</si>
  <si>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</si>
  <si>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</si>
  <si>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</si>
  <si>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</si>
  <si>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</si>
  <si>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</si>
  <si>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</si>
  <si>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</si>
  <si>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</si>
  <si>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</si>
  <si>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</si>
  <si>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</si>
  <si>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</si>
  <si>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</si>
  <si>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</si>
  <si>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</si>
  <si>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</si>
  <si>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</si>
  <si>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</si>
  <si>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</si>
  <si>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</si>
  <si>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</si>
  <si>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</si>
  <si>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</si>
  <si>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</si>
  <si>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</si>
  <si>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</si>
  <si>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</si>
  <si>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</si>
  <si>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</si>
  <si>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</si>
  <si>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</si>
  <si>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</si>
  <si>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</si>
  <si>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</si>
  <si>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</si>
  <si>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</si>
  <si>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</si>
  <si>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</si>
  <si>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</si>
  <si>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</si>
  <si>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</si>
  <si>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</si>
  <si>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</si>
  <si>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</si>
  <si>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</si>
  <si>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</si>
  <si>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</si>
  <si>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</si>
  <si>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</si>
  <si>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</si>
  <si>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</si>
  <si>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</si>
  <si>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</si>
  <si>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</si>
  <si>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</si>
  <si>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</si>
  <si>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</si>
  <si>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</si>
  <si>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</si>
  <si>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</si>
  <si>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</si>
  <si>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</si>
  <si>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</si>
  <si>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</si>
  <si>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</si>
  <si>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</si>
  <si>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</si>
  <si>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</si>
  <si>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</si>
  <si>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</si>
  <si>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</si>
  <si>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</si>
  <si>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</si>
  <si>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</si>
  <si>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</si>
  <si>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</si>
  <si>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Ledningsnet ≤ Ø50 mm</t>
  </si>
  <si>
    <t>Skelbrønd, Konstruktioner</t>
  </si>
  <si>
    <t>Stik på ledningsnet, Konstruktioner</t>
  </si>
  <si>
    <t>Ø 50mm &lt; Ledningsnet ≤ Ø110 mm</t>
  </si>
  <si>
    <t>Ventiler på ledningsnet ≤ Ø50 mm</t>
  </si>
  <si>
    <t>Ventiler på Ø 50mm &lt; Ledningsnet ≤ Ø110 mm</t>
  </si>
  <si>
    <t>Afregningsmålere, mekaniske</t>
  </si>
  <si>
    <t>Asfaltarbejde</t>
  </si>
  <si>
    <t>Strategiprojekt vedr. distributionsnettet</t>
  </si>
  <si>
    <t>Strategiprojekt vedr. vandindvinding og vandbehandling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</si>
  <si>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</si>
  <si>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</si>
  <si>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</si>
  <si>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</si>
  <si>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</si>
  <si>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</si>
  <si>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</si>
  <si>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</si>
  <si>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</si>
  <si>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Undersøgelsesudgifter i forbindelse med fusion</t>
  </si>
  <si>
    <t xml:space="preserve">kr. 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</si>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</sst>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2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3" xfId="0" applyFont="1" applyFill="1" applyBorder="1" applyAlignment="1" applyProtection="1">
      <alignment horizontal="left"/>
      <protection locked="0"/>
    </xf>
    <xf numFmtId="0" fontId="8" fillId="9" borderId="1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2" t="s">
        <v>40</v>
      </c>
      <c r="E9" s="102"/>
      <c r="F9" s="102" t="s">
        <v>83</v>
      </c>
      <c r="G9" s="102"/>
      <c r="H9" s="2"/>
    </row>
    <row r="10" spans="1:8" x14ac:dyDescent="0.25">
      <c r="A10" s="2"/>
      <c r="B10" s="23" t="s">
        <v>149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11024675.931769967</v>
      </c>
      <c r="F9" s="13" t="s">
        <v>4</v>
      </c>
      <c r="G9" s="48">
        <v>11040093.983932283</v>
      </c>
      <c r="H9" s="13" t="s">
        <v>4</v>
      </c>
      <c r="I9" s="48">
        <v>11056384.040043816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4316551.8742554998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5127656.649080039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4479911.0626276536</v>
      </c>
      <c r="L12" s="8" t="s">
        <v>4</v>
      </c>
      <c r="M12" s="2"/>
    </row>
    <row r="13" spans="1:13" x14ac:dyDescent="0.25">
      <c r="A13" s="2"/>
      <c r="B13" s="44" t="s">
        <v>153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-600310.34229350055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omk.'!G20</f>
        <v>-336905.9309000005</v>
      </c>
      <c r="F14" s="8" t="s">
        <v>4</v>
      </c>
      <c r="G14" s="9">
        <f>E14*(1+$E$25/100)</f>
        <v>-342801.78469075053</v>
      </c>
      <c r="H14" s="8" t="s">
        <v>4</v>
      </c>
      <c r="I14" s="9">
        <f>G14*(1+$E$25/100)</f>
        <v>-348800.81592283869</v>
      </c>
      <c r="J14" s="8" t="s">
        <v>4</v>
      </c>
      <c r="K14" s="51">
        <f>I14*(1+$E$25/100)</f>
        <v>-354904.8302014884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-285317.05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99483.527459580451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-5895.8537907500095</v>
      </c>
      <c r="F19" s="8" t="s">
        <v>4</v>
      </c>
      <c r="G19" s="42">
        <f>(G17+G14)*($E$25/100)</f>
        <v>-5999.0312320881349</v>
      </c>
      <c r="H19" s="8" t="s">
        <v>4</v>
      </c>
      <c r="I19" s="42">
        <f>(I17+I14)*($E$25/100)</f>
        <v>-6104.0142786496781</v>
      </c>
      <c r="J19" s="8" t="s">
        <v>4</v>
      </c>
      <c r="K19" s="42">
        <f>SUM(K10:K14,K17:K18)*($E$25/100)</f>
        <v>226955.82723569361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-152977.32878657468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10681874.147079216</v>
      </c>
      <c r="F21" s="38" t="s">
        <v>4</v>
      </c>
      <c r="G21" s="49">
        <f>SUM(G9:G20)</f>
        <v>10691293.168009443</v>
      </c>
      <c r="H21" s="38" t="s">
        <v>4</v>
      </c>
      <c r="I21" s="49">
        <f>SUM(I9:I20)</f>
        <v>10701479.209842326</v>
      </c>
      <c r="J21" s="38" t="s">
        <v>4</v>
      </c>
      <c r="K21" s="52">
        <f>SUM(K9:K20)</f>
        <v>12857049.389376903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4097639.1520187664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4867608.9748148015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4252713.6247959994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13217961.751629567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128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129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130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131</v>
      </c>
      <c r="C13" s="96"/>
      <c r="D13" s="96"/>
      <c r="E13" s="55">
        <v>32399.4126</v>
      </c>
      <c r="F13" s="17" t="s">
        <v>4</v>
      </c>
      <c r="G13" s="21">
        <v>9226</v>
      </c>
      <c r="H13" s="17" t="s">
        <v>4</v>
      </c>
      <c r="I13" s="2"/>
    </row>
    <row r="14" spans="1:9" x14ac:dyDescent="0.25">
      <c r="A14" s="2"/>
      <c r="B14" s="95" t="s">
        <v>132</v>
      </c>
      <c r="C14" s="96"/>
      <c r="D14" s="96"/>
      <c r="E14" s="55">
        <v>4166982.0674000001</v>
      </c>
      <c r="F14" s="17" t="s">
        <v>4</v>
      </c>
      <c r="G14" s="21">
        <v>3771370</v>
      </c>
      <c r="H14" s="17" t="s">
        <v>4</v>
      </c>
      <c r="I14" s="2"/>
    </row>
    <row r="15" spans="1:9" x14ac:dyDescent="0.25">
      <c r="A15" s="2"/>
      <c r="B15" s="95" t="s">
        <v>133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134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ht="26.25" customHeight="1" x14ac:dyDescent="0.25">
      <c r="A17" s="2"/>
      <c r="B17" s="95" t="s">
        <v>135</v>
      </c>
      <c r="C17" s="96"/>
      <c r="D17" s="97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8" t="s">
        <v>136</v>
      </c>
      <c r="C18" s="98"/>
      <c r="D18" s="98"/>
      <c r="E18" s="55">
        <v>0</v>
      </c>
      <c r="F18" s="17" t="s">
        <v>137</v>
      </c>
      <c r="G18" s="21">
        <v>87674</v>
      </c>
      <c r="H18" s="17" t="s">
        <v>137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SUM(G10:G18)-SUM(E10:E18)</f>
        <v>-331111.48000000045</v>
      </c>
      <c r="H19" s="16" t="s">
        <v>4</v>
      </c>
      <c r="I19" s="2"/>
    </row>
    <row r="20" spans="1:9" x14ac:dyDescent="0.25">
      <c r="A20" s="2"/>
      <c r="B20" s="91" t="s">
        <v>87</v>
      </c>
      <c r="C20" s="92"/>
      <c r="D20" s="92"/>
      <c r="E20" s="92"/>
      <c r="F20" s="93"/>
      <c r="G20" s="15">
        <f>G19*(1+'Fane 2. Overblik ØR18-21'!E25/100)</f>
        <v>-336905.9309000005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-19728049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-13789211.865079366</v>
      </c>
      <c r="H10" s="17" t="s">
        <v>4</v>
      </c>
      <c r="I10" s="2"/>
    </row>
    <row r="11" spans="1:9" x14ac:dyDescent="0.25">
      <c r="A11" s="2"/>
      <c r="B11" s="99" t="s">
        <v>39</v>
      </c>
      <c r="C11" s="100"/>
      <c r="D11" s="100"/>
      <c r="E11" s="100"/>
      <c r="F11" s="101"/>
      <c r="G11" s="56">
        <f>G9-G10</f>
        <v>-5938837.1349206343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-1979612.378306878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2" t="s">
        <v>3</v>
      </c>
      <c r="G9" s="102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105623</v>
      </c>
      <c r="F10" s="9">
        <f>E10/D10</f>
        <v>1408.3066666666666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50</v>
      </c>
      <c r="E11" s="21">
        <v>25412</v>
      </c>
      <c r="F11" s="9">
        <f t="shared" ref="F11:F22" si="0">E11/D11</f>
        <v>508.24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2726</v>
      </c>
      <c r="F12" s="9">
        <f t="shared" si="0"/>
        <v>36.346666666666664</v>
      </c>
      <c r="G12" s="17" t="s">
        <v>4</v>
      </c>
      <c r="H12" s="2"/>
    </row>
    <row r="13" spans="1:8" x14ac:dyDescent="0.25">
      <c r="A13" s="2"/>
      <c r="B13" s="43" t="s">
        <v>117</v>
      </c>
      <c r="C13" s="28">
        <v>2016</v>
      </c>
      <c r="D13" s="22">
        <v>75</v>
      </c>
      <c r="E13" s="21">
        <v>22959</v>
      </c>
      <c r="F13" s="9">
        <f t="shared" si="0"/>
        <v>306.12</v>
      </c>
      <c r="G13" s="17" t="s">
        <v>4</v>
      </c>
      <c r="H13" s="2"/>
    </row>
    <row r="14" spans="1:8" x14ac:dyDescent="0.25">
      <c r="A14" s="2"/>
      <c r="B14" s="43" t="s">
        <v>120</v>
      </c>
      <c r="C14" s="28">
        <v>2016</v>
      </c>
      <c r="D14" s="22">
        <v>75</v>
      </c>
      <c r="E14" s="21">
        <v>574169</v>
      </c>
      <c r="F14" s="9">
        <f t="shared" si="0"/>
        <v>7655.586666666667</v>
      </c>
      <c r="G14" s="17" t="s">
        <v>4</v>
      </c>
      <c r="H14" s="2"/>
    </row>
    <row r="15" spans="1:8" x14ac:dyDescent="0.25">
      <c r="A15" s="2"/>
      <c r="B15" s="43" t="s">
        <v>119</v>
      </c>
      <c r="C15" s="28">
        <v>2016</v>
      </c>
      <c r="D15" s="22">
        <v>75</v>
      </c>
      <c r="E15" s="21">
        <v>16965</v>
      </c>
      <c r="F15" s="9">
        <f t="shared" si="0"/>
        <v>226.2</v>
      </c>
      <c r="G15" s="17" t="s">
        <v>4</v>
      </c>
      <c r="H15" s="2"/>
    </row>
    <row r="16" spans="1:8" x14ac:dyDescent="0.25">
      <c r="A16" s="2"/>
      <c r="B16" s="43" t="s">
        <v>121</v>
      </c>
      <c r="C16" s="28">
        <v>2016</v>
      </c>
      <c r="D16" s="22">
        <v>75</v>
      </c>
      <c r="E16" s="21">
        <v>302210</v>
      </c>
      <c r="F16" s="9">
        <f t="shared" si="0"/>
        <v>4029.4666666666667</v>
      </c>
      <c r="G16" s="17" t="s">
        <v>4</v>
      </c>
      <c r="H16" s="2"/>
    </row>
    <row r="17" spans="1:8" x14ac:dyDescent="0.25">
      <c r="A17" s="2"/>
      <c r="B17" s="43" t="s">
        <v>122</v>
      </c>
      <c r="C17" s="28">
        <v>2016</v>
      </c>
      <c r="D17" s="22">
        <v>75</v>
      </c>
      <c r="E17" s="21">
        <v>28210</v>
      </c>
      <c r="F17" s="9">
        <f t="shared" si="0"/>
        <v>376.13333333333333</v>
      </c>
      <c r="G17" s="17" t="s">
        <v>4</v>
      </c>
      <c r="H17" s="2"/>
    </row>
    <row r="18" spans="1:8" x14ac:dyDescent="0.25">
      <c r="A18" s="2"/>
      <c r="B18" s="43" t="s">
        <v>123</v>
      </c>
      <c r="C18" s="28">
        <v>2016</v>
      </c>
      <c r="D18" s="22">
        <v>8</v>
      </c>
      <c r="E18" s="21">
        <v>13942</v>
      </c>
      <c r="F18" s="9">
        <f t="shared" si="0"/>
        <v>1742.75</v>
      </c>
      <c r="G18" s="17" t="s">
        <v>4</v>
      </c>
      <c r="H18" s="2"/>
    </row>
    <row r="19" spans="1:8" x14ac:dyDescent="0.25">
      <c r="A19" s="2"/>
      <c r="B19" s="43" t="s">
        <v>124</v>
      </c>
      <c r="C19" s="28">
        <v>2016</v>
      </c>
      <c r="D19" s="22">
        <v>20</v>
      </c>
      <c r="E19" s="21">
        <v>263952</v>
      </c>
      <c r="F19" s="9">
        <f t="shared" si="0"/>
        <v>13197.6</v>
      </c>
      <c r="G19" s="17" t="s">
        <v>4</v>
      </c>
      <c r="H19" s="2"/>
    </row>
    <row r="20" spans="1:8" x14ac:dyDescent="0.25">
      <c r="A20" s="2"/>
      <c r="B20" s="43" t="s">
        <v>125</v>
      </c>
      <c r="C20" s="28">
        <v>2016</v>
      </c>
      <c r="D20" s="22">
        <v>5</v>
      </c>
      <c r="E20" s="21">
        <v>330733</v>
      </c>
      <c r="F20" s="9">
        <f t="shared" si="0"/>
        <v>66146.600000000006</v>
      </c>
      <c r="G20" s="17" t="s">
        <v>4</v>
      </c>
      <c r="H20" s="2"/>
    </row>
    <row r="21" spans="1:8" ht="26.25" x14ac:dyDescent="0.25">
      <c r="A21" s="2"/>
      <c r="B21" s="43" t="s">
        <v>126</v>
      </c>
      <c r="C21" s="28">
        <v>2016</v>
      </c>
      <c r="D21" s="22">
        <v>5</v>
      </c>
      <c r="E21" s="21">
        <v>438702</v>
      </c>
      <c r="F21" s="9">
        <f t="shared" si="0"/>
        <v>87740.4</v>
      </c>
      <c r="G21" s="17" t="s">
        <v>4</v>
      </c>
      <c r="H21" s="2"/>
    </row>
    <row r="22" spans="1:8" x14ac:dyDescent="0.25">
      <c r="A22" s="2"/>
      <c r="B22" s="43" t="s">
        <v>127</v>
      </c>
      <c r="C22" s="28">
        <v>2016</v>
      </c>
      <c r="D22" s="22">
        <v>5</v>
      </c>
      <c r="E22" s="21">
        <v>141356</v>
      </c>
      <c r="F22" s="9">
        <f t="shared" si="0"/>
        <v>28271.200000000001</v>
      </c>
      <c r="G22" s="17" t="s">
        <v>4</v>
      </c>
      <c r="H22" s="2"/>
    </row>
    <row r="23" spans="1:8" x14ac:dyDescent="0.25">
      <c r="A23" s="2"/>
      <c r="B23" s="91" t="s">
        <v>52</v>
      </c>
      <c r="C23" s="92"/>
      <c r="D23" s="92"/>
      <c r="E23" s="93"/>
      <c r="F23" s="15">
        <f>SUM(F10:F22)</f>
        <v>211644.95</v>
      </c>
      <c r="G23" s="16" t="s">
        <v>4</v>
      </c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</sheetData>
  <sheetProtection password="DFE9" sheet="1" objects="1" scenarios="1"/>
  <mergeCells count="4">
    <mergeCell ref="B23:E2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3811496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4189829</v>
      </c>
      <c r="H10" s="17" t="s">
        <v>4</v>
      </c>
      <c r="I10" s="2"/>
    </row>
    <row r="11" spans="1:9" x14ac:dyDescent="0.25">
      <c r="A11" s="2"/>
      <c r="B11" s="91" t="s">
        <v>145</v>
      </c>
      <c r="C11" s="92"/>
      <c r="D11" s="92"/>
      <c r="E11" s="92"/>
      <c r="F11" s="93"/>
      <c r="G11" s="15">
        <f>G9-G10</f>
        <v>-378333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39515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-29000</v>
      </c>
      <c r="H16" s="17" t="s">
        <v>4</v>
      </c>
      <c r="I16" s="2"/>
    </row>
    <row r="17" spans="1:9" x14ac:dyDescent="0.25">
      <c r="A17" s="2"/>
      <c r="B17" s="91" t="s">
        <v>146</v>
      </c>
      <c r="C17" s="92"/>
      <c r="D17" s="92"/>
      <c r="E17" s="92"/>
      <c r="F17" s="93"/>
      <c r="G17" s="15">
        <f>G15-G16</f>
        <v>68515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68856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120000</v>
      </c>
      <c r="H22" s="17" t="s">
        <v>4</v>
      </c>
      <c r="I22" s="2"/>
    </row>
    <row r="23" spans="1:9" x14ac:dyDescent="0.25">
      <c r="A23" s="2"/>
      <c r="B23" s="91" t="s">
        <v>147</v>
      </c>
      <c r="C23" s="92"/>
      <c r="D23" s="92"/>
      <c r="E23" s="92"/>
      <c r="F23" s="93"/>
      <c r="G23" s="15">
        <f>G21-G22</f>
        <v>-51144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3" t="s">
        <v>59</v>
      </c>
      <c r="C27" s="104"/>
      <c r="D27" s="104"/>
      <c r="E27" s="104"/>
      <c r="F27" s="105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148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2016'!F23</f>
        <v>211644.95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136000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75644.950000000012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6" t="s">
        <v>65</v>
      </c>
      <c r="C9" s="107"/>
      <c r="D9" s="107"/>
      <c r="E9" s="107"/>
      <c r="F9" s="108"/>
      <c r="G9" s="20">
        <v>10494330.52745958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3318114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825042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-48400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191787</v>
      </c>
      <c r="F14" s="17" t="s">
        <v>4</v>
      </c>
      <c r="G14" s="10"/>
      <c r="H14" s="30"/>
      <c r="I14" s="2"/>
    </row>
    <row r="15" spans="1:9" x14ac:dyDescent="0.25">
      <c r="A15" s="2"/>
      <c r="B15" s="106" t="s">
        <v>17</v>
      </c>
      <c r="C15" s="107"/>
      <c r="D15" s="108"/>
      <c r="E15" s="12">
        <f>SUM(E11:E14)</f>
        <v>4286543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3151930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6" t="s">
        <v>21</v>
      </c>
      <c r="C19" s="107"/>
      <c r="D19" s="108"/>
      <c r="E19" s="12">
        <f>SUM(E16:E18)</f>
        <v>3151930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3" t="s">
        <v>22</v>
      </c>
      <c r="C20" s="104"/>
      <c r="D20" s="105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3" t="s">
        <v>23</v>
      </c>
      <c r="C21" s="104"/>
      <c r="D21" s="105"/>
      <c r="E21" s="21">
        <v>-1366109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-5248188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3" t="s">
        <v>26</v>
      </c>
      <c r="C24" s="104"/>
      <c r="D24" s="105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3" t="s">
        <v>27</v>
      </c>
      <c r="C25" s="104"/>
      <c r="D25" s="105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3" t="s">
        <v>28</v>
      </c>
      <c r="C26" s="104"/>
      <c r="D26" s="105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6" t="s">
        <v>29</v>
      </c>
      <c r="C27" s="107"/>
      <c r="D27" s="108"/>
      <c r="E27" s="12">
        <f>SUM(E20:E26)</f>
        <v>-6614297</v>
      </c>
      <c r="F27" s="25" t="s">
        <v>4</v>
      </c>
      <c r="G27" s="11"/>
      <c r="H27" s="31"/>
      <c r="I27" s="2"/>
    </row>
    <row r="28" spans="1:9" x14ac:dyDescent="0.25">
      <c r="A28" s="2"/>
      <c r="B28" s="106" t="s">
        <v>30</v>
      </c>
      <c r="C28" s="107"/>
      <c r="D28" s="108"/>
      <c r="E28" s="12">
        <f>E15+E19+E27</f>
        <v>824176</v>
      </c>
      <c r="F28" s="25" t="s">
        <v>4</v>
      </c>
      <c r="G28" s="1">
        <f>IF(E28&lt;0,0,-E28)</f>
        <v>-824176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6" t="s">
        <v>70</v>
      </c>
      <c r="C30" s="107"/>
      <c r="D30" s="108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9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3" t="s">
        <v>45</v>
      </c>
      <c r="C32" s="104"/>
      <c r="D32" s="105"/>
      <c r="E32" s="21">
        <v>9570371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3" t="s">
        <v>32</v>
      </c>
      <c r="C34" s="104"/>
      <c r="D34" s="105"/>
      <c r="E34" s="21">
        <v>300</v>
      </c>
      <c r="F34" s="17" t="s">
        <v>4</v>
      </c>
      <c r="G34" s="11"/>
      <c r="H34" s="31"/>
      <c r="I34" s="2"/>
    </row>
    <row r="35" spans="1:9" x14ac:dyDescent="0.25">
      <c r="A35" s="2"/>
      <c r="B35" s="106" t="s">
        <v>33</v>
      </c>
      <c r="C35" s="107"/>
      <c r="D35" s="108"/>
      <c r="E35" s="12">
        <f>SUM(E32:E34)</f>
        <v>9570671</v>
      </c>
      <c r="F35" s="25" t="s">
        <v>4</v>
      </c>
      <c r="G35" s="12">
        <f>-E35</f>
        <v>-9570671</v>
      </c>
      <c r="H35" s="25" t="s">
        <v>4</v>
      </c>
      <c r="I35" s="2"/>
    </row>
    <row r="36" spans="1:9" x14ac:dyDescent="0.25">
      <c r="A36" s="2"/>
      <c r="B36" s="91" t="s">
        <v>143</v>
      </c>
      <c r="C36" s="92"/>
      <c r="D36" s="92"/>
      <c r="E36" s="92"/>
      <c r="F36" s="93"/>
      <c r="G36" s="15">
        <f>$G$9+$G$28+$G$30+$G$35</f>
        <v>99483.527459580451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2" t="s">
        <v>40</v>
      </c>
      <c r="E9" s="102"/>
      <c r="F9" s="102" t="s">
        <v>83</v>
      </c>
      <c r="G9" s="102"/>
      <c r="H9" s="2"/>
    </row>
    <row r="10" spans="1:8" x14ac:dyDescent="0.25">
      <c r="A10" s="2"/>
      <c r="B10" s="110" t="s">
        <v>142</v>
      </c>
      <c r="C10" s="111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151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152</v>
      </c>
      <c r="C16" s="86"/>
      <c r="D16" s="86"/>
      <c r="E16" s="87"/>
      <c r="F16" s="102" t="s">
        <v>138</v>
      </c>
      <c r="G16" s="102"/>
      <c r="H16" s="2"/>
    </row>
    <row r="17" spans="1:8" x14ac:dyDescent="0.25">
      <c r="A17" s="2"/>
      <c r="B17" s="79" t="s">
        <v>150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2017-10-13T15:49:08Z</dcterms:modified>
</cp:coreProperties>
</file>