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F10" i="11" l="1"/>
  <c r="G13" i="10" l="1"/>
  <c r="G11" i="10" l="1"/>
  <c r="K12" i="22"/>
  <c r="K11" i="22"/>
  <c r="K10" i="22"/>
  <c r="F18" i="20"/>
  <c r="F19" i="20" s="1"/>
  <c r="K19" i="22" l="1"/>
  <c r="K20" i="22"/>
  <c r="F11" i="2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1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<sst xmlns="http://schemas.openxmlformats.org/spreadsheetml/2006/main" count="315" uniqueCount="142">
  <si>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</si>
  <si>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</si>
  <si>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</si>
  <si>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</si>
  <si>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</si>
  <si>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</si>
  <si>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</si>
  <si>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</si>
  <si>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</si>
  <si>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</si>
  <si>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</si>
  <si>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</si>
  <si>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</si>
  <si>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</si>
  <si>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</si>
  <si>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</si>
  <si>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</si>
  <si>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</si>
  <si>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</si>
  <si>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</si>
  <si>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</si>
  <si>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</si>
  <si>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</si>
  <si>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</si>
  <si>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</si>
  <si>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</si>
  <si>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</si>
  <si>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</si>
  <si>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</si>
  <si>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</si>
  <si>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</si>
  <si>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</si>
  <si>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</si>
  <si>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</si>
  <si>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</si>
  <si>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</si>
  <si>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</si>
  <si>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</si>
  <si>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</si>
  <si>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</si>
  <si>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</si>
  <si>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</si>
  <si>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</si>
  <si>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</si>
  <si>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</si>
  <si>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</si>
  <si>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</si>
  <si>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</si>
  <si>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</si>
  <si>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</si>
  <si>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</si>
  <si>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</si>
  <si>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</si>
  <si>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</si>
  <si>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</si>
  <si>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</si>
  <si>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</si>
  <si>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</si>
  <si>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</si>
  <si>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</si>
  <si>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</si>
  <si>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</si>
  <si>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</si>
  <si>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</si>
  <si>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</si>
  <si>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</si>
  <si>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</si>
  <si>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</si>
  <si>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</si>
  <si>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</si>
  <si>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</si>
  <si>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</si>
  <si>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</si>
  <si>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</si>
  <si>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</si>
  <si>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</si>
  <si>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</si>
  <si>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</si>
  <si>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</si>
  <si>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</si>
  <si>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</si>
  <si>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</si>
  <si>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</si>
  <si>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</si>
  <si>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</si>
  <si>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</si>
  <si>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</si>
  <si>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</si>
  <si>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</si>
  <si>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</si>
  <si>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</si>
  <si>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</si>
  <si>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</si>
  <si>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</si>
  <si>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</si>
  <si>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</si>
  <si>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</si>
  <si>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</si>
  <si>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</si>
  <si>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</si>
  <si>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</si>
  <si>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</si>
  <si>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</si>
  <si>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</si>
  <si>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</si>
  <si>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</si>
  <si>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</si>
  <si>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</si>
  <si>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</si>
  <si>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</si>
  <si>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</si>
  <si>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</si>
  <si>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</si>
  <si>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</si>
  <si>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</si>
  <si>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</si>
  <si>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</si>
  <si>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</si>
  <si>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</si>
  <si>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</si>
  <si>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</si>
  <si>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</si>
  <si>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</si>
  <si>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</si>
  <si>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</si>
  <si>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</si>
  <si>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</si>
  <si>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</si>
  <si>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</si>
  <si>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</si>
  <si>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</si>
  <si>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</si>
  <si>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</si>
  <si>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</si>
  <si>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</si>
  <si>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</si>
  <si>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</si>
  <si>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</si>
  <si>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</si>
  <si>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</si>
  <si>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</si>
  <si>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Solcelleanlæg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</si>
</sst>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Border="0" applyAlignment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5">
    <cellStyle name="Komma" xfId="1" builtinId="3"/>
    <cellStyle name="Link" xfId="2" builtinId="8"/>
    <cellStyle name="Normal" xfId="0" builtinId="0"/>
    <cellStyle name="Normal 12" xfId="3"/>
    <cellStyle name="Normal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136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4573576.7930975538</v>
      </c>
      <c r="F9" s="13" t="s">
        <v>4</v>
      </c>
      <c r="G9" s="48">
        <v>4580249.8860450415</v>
      </c>
      <c r="H9" s="13" t="s">
        <v>4</v>
      </c>
      <c r="I9" s="48">
        <v>4587275.2013846608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2124171.2292882022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1590869.2287968239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1819108.0907650087</v>
      </c>
      <c r="L12" s="8" t="s">
        <v>4</v>
      </c>
      <c r="M12" s="2"/>
    </row>
    <row r="13" spans="1:13" x14ac:dyDescent="0.25">
      <c r="A13" s="2"/>
      <c r="B13" s="46" t="s">
        <v>140</v>
      </c>
      <c r="C13" s="44"/>
      <c r="D13" s="45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-237457.46409021274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3">
        <f>'Fane 4. Ikke-påvirkelige omk.'!G19</f>
        <v>110506.05941650004</v>
      </c>
      <c r="F14" s="8" t="s">
        <v>4</v>
      </c>
      <c r="G14" s="9">
        <f>E14*(1+$E$25/100)</f>
        <v>112439.9154562888</v>
      </c>
      <c r="H14" s="8" t="s">
        <v>4</v>
      </c>
      <c r="I14" s="9">
        <f>G14*(1+$E$25/100)</f>
        <v>114407.61397677386</v>
      </c>
      <c r="J14" s="8" t="s">
        <v>4</v>
      </c>
      <c r="K14" s="51">
        <f>I14*(1+$E$25/100)</f>
        <v>116409.74722136742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30773.413333333338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-1798400.8557426794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3">
        <f>(E17+E14)*($E$25/100)</f>
        <v>1933.8560397887509</v>
      </c>
      <c r="F19" s="8" t="s">
        <v>4</v>
      </c>
      <c r="G19" s="43">
        <f>(G17+G14)*($E$25/100)</f>
        <v>1967.6985204850541</v>
      </c>
      <c r="H19" s="8" t="s">
        <v>4</v>
      </c>
      <c r="I19" s="43">
        <f>(I17+I14)*($E$25/100)</f>
        <v>2002.1332445935427</v>
      </c>
      <c r="J19" s="8" t="s">
        <v>4</v>
      </c>
      <c r="K19" s="43">
        <f>SUM(K10:K14,K17:K18)*($E$25/100)</f>
        <v>94729.264559670832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-60153.491838625298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4686016.7085538423</v>
      </c>
      <c r="F21" s="39" t="s">
        <v>4</v>
      </c>
      <c r="G21" s="49">
        <f>SUM(G9:G20)</f>
        <v>4694657.5000218153</v>
      </c>
      <c r="H21" s="39" t="s">
        <v>4</v>
      </c>
      <c r="I21" s="49">
        <f>SUM(I9:I20)</f>
        <v>4703684.9486060282</v>
      </c>
      <c r="J21" s="39" t="s">
        <v>4</v>
      </c>
      <c r="K21" s="52">
        <f>SUM(K9:K20)</f>
        <v>3680049.1622928889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2016444.4788988926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1510188.7403551943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1726852.5322097398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5253485.7514638267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7349.9636</v>
      </c>
      <c r="F11" s="17" t="s">
        <v>4</v>
      </c>
      <c r="G11" s="21">
        <v>7934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32399.4126</v>
      </c>
      <c r="F13" s="17" t="s">
        <v>4</v>
      </c>
      <c r="G13" s="21">
        <v>3898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1665447.16</v>
      </c>
      <c r="F14" s="17" t="s">
        <v>4</v>
      </c>
      <c r="G14" s="21">
        <v>1801970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108605.46380000003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110506.05941650004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-6152797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-4306006.7407407407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-1846790.2592592593</v>
      </c>
      <c r="H11" s="27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-615596.75308641978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0" t="s">
        <v>3</v>
      </c>
      <c r="G9" s="100"/>
      <c r="H9" s="2"/>
    </row>
    <row r="10" spans="1:8" x14ac:dyDescent="0.25">
      <c r="A10" s="2"/>
      <c r="B10" s="23" t="s">
        <v>141</v>
      </c>
      <c r="C10" s="29">
        <v>2016</v>
      </c>
      <c r="D10" s="22">
        <v>25</v>
      </c>
      <c r="E10" s="21">
        <v>683377</v>
      </c>
      <c r="F10" s="9">
        <f>E10/D10</f>
        <v>27335.08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27335.08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1847365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1841300</v>
      </c>
      <c r="H10" s="17" t="s">
        <v>4</v>
      </c>
      <c r="I10" s="2"/>
    </row>
    <row r="11" spans="1:9" x14ac:dyDescent="0.25">
      <c r="A11" s="2"/>
      <c r="B11" s="91" t="s">
        <v>132</v>
      </c>
      <c r="C11" s="92"/>
      <c r="D11" s="92"/>
      <c r="E11" s="92"/>
      <c r="F11" s="93"/>
      <c r="G11" s="15">
        <f>G9-G10</f>
        <v>6065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-45960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-60000</v>
      </c>
      <c r="H16" s="17" t="s">
        <v>4</v>
      </c>
      <c r="I16" s="2"/>
    </row>
    <row r="17" spans="1:9" x14ac:dyDescent="0.25">
      <c r="A17" s="2"/>
      <c r="B17" s="91" t="s">
        <v>133</v>
      </c>
      <c r="C17" s="92"/>
      <c r="D17" s="92"/>
      <c r="E17" s="92"/>
      <c r="F17" s="93"/>
      <c r="G17" s="15">
        <f>G15-G16</f>
        <v>14040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27335.08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16666.666666666664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10668.413333333338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4114980.1642573206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1047245</v>
      </c>
      <c r="F11" s="17" t="s">
        <v>4</v>
      </c>
      <c r="G11" s="14"/>
      <c r="H11" s="30"/>
      <c r="I11" s="2"/>
    </row>
    <row r="12" spans="1:9" x14ac:dyDescent="0.25">
      <c r="A12" s="2"/>
      <c r="B12" s="79" t="s">
        <v>67</v>
      </c>
      <c r="C12" s="80"/>
      <c r="D12" s="81"/>
      <c r="E12" s="21">
        <v>346224.02</v>
      </c>
      <c r="F12" s="17" t="s">
        <v>4</v>
      </c>
      <c r="G12" s="10"/>
      <c r="H12" s="31"/>
      <c r="I12" s="2"/>
    </row>
    <row r="13" spans="1:9" x14ac:dyDescent="0.25">
      <c r="A13" s="2"/>
      <c r="B13" s="79" t="s">
        <v>68</v>
      </c>
      <c r="C13" s="80"/>
      <c r="D13" s="81"/>
      <c r="E13" s="21">
        <v>141605</v>
      </c>
      <c r="F13" s="17" t="s">
        <v>4</v>
      </c>
      <c r="G13" s="10"/>
      <c r="H13" s="31"/>
      <c r="I13" s="2"/>
    </row>
    <row r="14" spans="1:9" x14ac:dyDescent="0.25">
      <c r="A14" s="2"/>
      <c r="B14" s="79" t="s">
        <v>69</v>
      </c>
      <c r="C14" s="80"/>
      <c r="D14" s="81"/>
      <c r="E14" s="21">
        <v>41333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1576407.02</v>
      </c>
      <c r="F15" s="26" t="s">
        <v>4</v>
      </c>
      <c r="G15" s="10"/>
      <c r="H15" s="31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1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-683377</v>
      </c>
      <c r="F21" s="17" t="s">
        <v>4</v>
      </c>
      <c r="G21" s="10"/>
      <c r="H21" s="31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-683377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893030.02</v>
      </c>
      <c r="F28" s="26" t="s">
        <v>4</v>
      </c>
      <c r="G28" s="1">
        <f>IF(E28&lt;0,0,-E28)</f>
        <v>-893030.02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5020351</v>
      </c>
      <c r="F32" s="17" t="s">
        <v>4</v>
      </c>
      <c r="G32" s="14"/>
      <c r="H32" s="30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/>
      <c r="F34" s="17" t="s">
        <v>4</v>
      </c>
      <c r="G34" s="11"/>
      <c r="H34" s="32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5020351</v>
      </c>
      <c r="F35" s="26" t="s">
        <v>4</v>
      </c>
      <c r="G35" s="12">
        <f>-E35</f>
        <v>-5020351</v>
      </c>
      <c r="H35" s="26" t="s">
        <v>4</v>
      </c>
      <c r="I35" s="2"/>
    </row>
    <row r="36" spans="1:9" x14ac:dyDescent="0.25">
      <c r="A36" s="2"/>
      <c r="B36" s="91" t="s">
        <v>130</v>
      </c>
      <c r="C36" s="92"/>
      <c r="D36" s="92"/>
      <c r="E36" s="92"/>
      <c r="F36" s="93"/>
      <c r="G36" s="15">
        <f>$G$9+$G$28+$G$30+$G$35</f>
        <v>-1798400.8557426794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129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139</v>
      </c>
      <c r="C16" s="86"/>
      <c r="D16" s="86"/>
      <c r="E16" s="87"/>
      <c r="F16" s="100" t="s">
        <v>125</v>
      </c>
      <c r="G16" s="100"/>
      <c r="H16" s="2"/>
    </row>
    <row r="17" spans="1:8" x14ac:dyDescent="0.25">
      <c r="A17" s="2"/>
      <c r="B17" s="79" t="s">
        <v>137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2017-10-13T15:49:18Z</dcterms:modified>
</cp:coreProperties>
</file>