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22" i="11" l="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3" i="11"/>
  <c r="G23" i="22" l="1"/>
  <c r="G30" i="13"/>
  <c r="E35" i="13" l="1"/>
  <c r="G35" i="13" s="1"/>
  <c r="E27" i="13"/>
  <c r="E19" i="13"/>
  <c r="G11" i="12"/>
  <c r="G23" i="12"/>
  <c r="G17" i="12"/>
  <c r="F10" i="11"/>
  <c r="F24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<sst xmlns="http://schemas.openxmlformats.org/spreadsheetml/2006/main" count="319" uniqueCount="157">
  <si>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</si>
  <si>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</si>
  <si>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</si>
  <si>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</si>
  <si>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</si>
  <si>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</si>
  <si>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</si>
  <si>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</si>
  <si>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</si>
  <si>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</si>
  <si>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</si>
  <si>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</si>
  <si>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</si>
  <si>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</si>
  <si>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</si>
  <si>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</si>
  <si>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</si>
  <si>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</si>
  <si>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</si>
  <si>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</si>
  <si>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</si>
  <si>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</si>
  <si>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</si>
  <si>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</si>
  <si>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</si>
  <si>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</si>
  <si>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</si>
  <si>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</si>
  <si>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</si>
  <si>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</si>
  <si>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</si>
  <si>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</si>
  <si>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</si>
  <si>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</si>
  <si>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</si>
  <si>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</si>
  <si>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</si>
  <si>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</si>
  <si>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</si>
  <si>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</si>
  <si>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</si>
  <si>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</si>
  <si>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</si>
  <si>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</si>
  <si>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</si>
  <si>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</si>
  <si>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</si>
  <si>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</si>
  <si>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</si>
  <si>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</si>
  <si>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</si>
  <si>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</si>
  <si>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</si>
  <si>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</si>
  <si>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</si>
  <si>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</si>
  <si>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</si>
  <si>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</si>
  <si>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</si>
  <si>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</si>
  <si>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</si>
  <si>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</si>
  <si>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</si>
  <si>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</si>
  <si>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</si>
  <si>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</si>
  <si>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</si>
  <si>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</si>
  <si>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</si>
  <si>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</si>
  <si>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</si>
  <si>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</si>
  <si>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</si>
  <si>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</si>
  <si>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</si>
  <si>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</si>
  <si>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</si>
  <si>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</si>
  <si>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</si>
  <si>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</si>
  <si>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</si>
  <si>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</si>
  <si>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</si>
  <si>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</si>
  <si>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</si>
  <si>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</si>
  <si>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</si>
  <si>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</si>
  <si>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</si>
  <si>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</si>
  <si>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</si>
  <si>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</si>
  <si>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</si>
  <si>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</si>
  <si>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</si>
  <si>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</si>
  <si>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</si>
  <si>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</si>
  <si>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</si>
  <si>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</si>
  <si>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</si>
  <si>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</si>
  <si>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</si>
  <si>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</si>
  <si>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</si>
  <si>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</si>
  <si>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</si>
  <si>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</si>
  <si>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</si>
  <si>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</si>
  <si>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</si>
  <si>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</si>
  <si>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</si>
  <si>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</si>
  <si>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</si>
  <si>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</si>
  <si>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</si>
  <si>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</si>
  <si>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Ø110 mm &lt; Ledningsnet ≤ Ø 250 mm</t>
  </si>
  <si>
    <t>Råvandsstation komplet montering og boringshus/tørbrønd</t>
  </si>
  <si>
    <t>SRO anlæg</t>
  </si>
  <si>
    <t>Elanlæg - vandværk</t>
  </si>
  <si>
    <t>Pumpe inkl. stigrør og forerørsforsejlinger mv.</t>
  </si>
  <si>
    <t>Etageareal kontor og mandskabsfaciliteter</t>
  </si>
  <si>
    <t>Garage og rørlager</t>
  </si>
  <si>
    <t>Værksted</t>
  </si>
  <si>
    <t>Ventiler på Ø110 mm &lt; Ledningsnet ≤ Ø 250 mm</t>
  </si>
  <si>
    <t>Stik på ledningsnet, Mek./EL</t>
  </si>
  <si>
    <t>SRO-anlæg, vandværk</t>
  </si>
  <si>
    <t>Skelbrønd,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</si>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</sst>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22166567.359147001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7073695.184703338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4598065.8954238975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10829753.91920192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155</v>
      </c>
      <c r="C13" s="43"/>
      <c r="D13" s="44"/>
      <c r="E13" s="40" t="s">
        <v>101</v>
      </c>
      <c r="F13" s="8" t="s">
        <v>4</v>
      </c>
      <c r="G13" s="41">
        <v>-413258.99422624946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154</v>
      </c>
      <c r="C14" s="55"/>
      <c r="D14" s="56"/>
      <c r="E14" s="40" t="s">
        <v>101</v>
      </c>
      <c r="F14" s="8" t="s">
        <v>4</v>
      </c>
      <c r="G14" s="41">
        <v>-185432.49859715669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833118.21734900132</v>
      </c>
      <c r="F15" s="8" t="s">
        <v>4</v>
      </c>
      <c r="G15" s="47">
        <f>E15*(1+E30/100)</f>
        <v>847697.78615260893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754754.6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405412.89212267846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138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14579.568803607523</v>
      </c>
      <c r="F23" s="8" t="s">
        <v>4</v>
      </c>
      <c r="G23" s="41">
        <f>SUM(G10:G15,G18:G22)*$E$30/100</f>
        <v>398134.1226215213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-215010.30079470918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-111367.22967266936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23014265.14529961</v>
      </c>
      <c r="F27" s="38" t="s">
        <v>4</v>
      </c>
      <c r="G27" s="51">
        <f>SUM(G10:G26)</f>
        <v>23982445.37693518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145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146</v>
      </c>
      <c r="C31" s="80"/>
      <c r="D31" s="81"/>
      <c r="E31" s="52">
        <v>0.98845059999999996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147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6952034.5795610193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4518983.6810062872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10643492.795284441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22114511.05585175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130</v>
      </c>
      <c r="C10" s="96"/>
      <c r="D10" s="96"/>
      <c r="E10" s="53">
        <v>536809.34340000001</v>
      </c>
      <c r="F10" s="17" t="s">
        <v>4</v>
      </c>
      <c r="G10" s="21">
        <v>544329</v>
      </c>
      <c r="H10" s="17" t="s">
        <v>4</v>
      </c>
      <c r="I10" s="2"/>
    </row>
    <row r="11" spans="1:9" x14ac:dyDescent="0.25">
      <c r="A11" s="2"/>
      <c r="B11" s="95" t="s">
        <v>131</v>
      </c>
      <c r="C11" s="96"/>
      <c r="D11" s="96"/>
      <c r="E11" s="53">
        <v>179941.61359999998</v>
      </c>
      <c r="F11" s="17" t="s">
        <v>4</v>
      </c>
      <c r="G11" s="21">
        <v>180724</v>
      </c>
      <c r="H11" s="17" t="s">
        <v>4</v>
      </c>
      <c r="I11" s="2"/>
    </row>
    <row r="12" spans="1:9" x14ac:dyDescent="0.25">
      <c r="A12" s="2"/>
      <c r="B12" s="95" t="s">
        <v>132</v>
      </c>
      <c r="C12" s="96"/>
      <c r="D12" s="96"/>
      <c r="E12" s="53">
        <v>0</v>
      </c>
      <c r="F12" s="17" t="s">
        <v>4</v>
      </c>
      <c r="G12" s="21">
        <v>3483</v>
      </c>
      <c r="H12" s="17" t="s">
        <v>4</v>
      </c>
      <c r="I12" s="2"/>
    </row>
    <row r="13" spans="1:9" x14ac:dyDescent="0.25">
      <c r="A13" s="2"/>
      <c r="B13" s="95" t="s">
        <v>133</v>
      </c>
      <c r="C13" s="96"/>
      <c r="D13" s="96"/>
      <c r="E13" s="53">
        <v>32399.4126</v>
      </c>
      <c r="F13" s="17" t="s">
        <v>4</v>
      </c>
      <c r="G13" s="21">
        <v>42908</v>
      </c>
      <c r="H13" s="17" t="s">
        <v>4</v>
      </c>
      <c r="I13" s="2"/>
    </row>
    <row r="14" spans="1:9" x14ac:dyDescent="0.25">
      <c r="A14" s="2"/>
      <c r="B14" s="95" t="s">
        <v>134</v>
      </c>
      <c r="C14" s="96"/>
      <c r="D14" s="96"/>
      <c r="E14" s="53">
        <v>8226550.8621999994</v>
      </c>
      <c r="F14" s="17" t="s">
        <v>4</v>
      </c>
      <c r="G14" s="21">
        <v>8548732</v>
      </c>
      <c r="H14" s="17" t="s">
        <v>4</v>
      </c>
      <c r="I14" s="2"/>
    </row>
    <row r="15" spans="1:9" x14ac:dyDescent="0.25">
      <c r="A15" s="2"/>
      <c r="B15" s="95" t="s">
        <v>135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136</v>
      </c>
      <c r="C16" s="96"/>
      <c r="D16" s="96"/>
      <c r="E16" s="53">
        <v>1534314.3654</v>
      </c>
      <c r="F16" s="17" t="s">
        <v>4</v>
      </c>
      <c r="G16" s="21">
        <v>2008629</v>
      </c>
      <c r="H16" s="17" t="s">
        <v>4</v>
      </c>
      <c r="I16" s="2"/>
    </row>
    <row r="17" spans="1:9" x14ac:dyDescent="0.25">
      <c r="A17" s="2"/>
      <c r="B17" s="95" t="s">
        <v>137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818789.4028000012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833118.21734900132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1839589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1839589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1157425</v>
      </c>
      <c r="F10" s="9">
        <f>E10/D10</f>
        <v>15432.333333333334</v>
      </c>
      <c r="G10" s="17" t="s">
        <v>4</v>
      </c>
      <c r="H10" s="2"/>
    </row>
    <row r="11" spans="1:8" ht="26.25" x14ac:dyDescent="0.25">
      <c r="A11" s="2"/>
      <c r="B11" s="42" t="s">
        <v>119</v>
      </c>
      <c r="C11" s="28">
        <v>2016</v>
      </c>
      <c r="D11" s="22">
        <v>30</v>
      </c>
      <c r="E11" s="21">
        <v>2177768</v>
      </c>
      <c r="F11" s="9">
        <f t="shared" ref="F11:F23" si="0">E11/D11</f>
        <v>72592.266666666663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10</v>
      </c>
      <c r="E12" s="21">
        <v>460926</v>
      </c>
      <c r="F12" s="9">
        <f t="shared" si="0"/>
        <v>46092.6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25</v>
      </c>
      <c r="E13" s="21">
        <v>498131</v>
      </c>
      <c r="F13" s="9">
        <f t="shared" si="0"/>
        <v>19925.240000000002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15</v>
      </c>
      <c r="E14" s="21">
        <v>175385</v>
      </c>
      <c r="F14" s="9">
        <f t="shared" si="0"/>
        <v>11692.333333333334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190282</v>
      </c>
      <c r="F15" s="9">
        <f t="shared" si="0"/>
        <v>2537.0933333333332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79358</v>
      </c>
      <c r="F16" s="9">
        <f t="shared" si="0"/>
        <v>1058.1066666666666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75</v>
      </c>
      <c r="E17" s="21">
        <v>226098</v>
      </c>
      <c r="F17" s="9">
        <f t="shared" si="0"/>
        <v>3014.64</v>
      </c>
      <c r="G17" s="17" t="s">
        <v>4</v>
      </c>
      <c r="H17" s="2"/>
    </row>
    <row r="18" spans="1:8" x14ac:dyDescent="0.25">
      <c r="A18" s="2"/>
      <c r="B18" s="42" t="s">
        <v>126</v>
      </c>
      <c r="C18" s="28">
        <v>2016</v>
      </c>
      <c r="D18" s="22">
        <v>75</v>
      </c>
      <c r="E18" s="21">
        <v>574505</v>
      </c>
      <c r="F18" s="9">
        <f t="shared" si="0"/>
        <v>7660.0666666666666</v>
      </c>
      <c r="G18" s="17" t="s">
        <v>4</v>
      </c>
      <c r="H18" s="2"/>
    </row>
    <row r="19" spans="1:8" x14ac:dyDescent="0.25">
      <c r="A19" s="2"/>
      <c r="B19" s="42" t="s">
        <v>127</v>
      </c>
      <c r="C19" s="28">
        <v>2016</v>
      </c>
      <c r="D19" s="22">
        <v>75</v>
      </c>
      <c r="E19" s="21">
        <v>1183094</v>
      </c>
      <c r="F19" s="9">
        <f t="shared" si="0"/>
        <v>15774.586666666666</v>
      </c>
      <c r="G19" s="17" t="s">
        <v>4</v>
      </c>
      <c r="H19" s="2"/>
    </row>
    <row r="20" spans="1:8" x14ac:dyDescent="0.25">
      <c r="A20" s="2"/>
      <c r="B20" s="42" t="s">
        <v>118</v>
      </c>
      <c r="C20" s="28">
        <v>2016</v>
      </c>
      <c r="D20" s="22">
        <v>75</v>
      </c>
      <c r="E20" s="21">
        <v>883234</v>
      </c>
      <c r="F20" s="9">
        <f t="shared" si="0"/>
        <v>11776.453333333333</v>
      </c>
      <c r="G20" s="17" t="s">
        <v>4</v>
      </c>
      <c r="H20" s="2"/>
    </row>
    <row r="21" spans="1:8" x14ac:dyDescent="0.25">
      <c r="A21" s="2"/>
      <c r="B21" s="42" t="s">
        <v>128</v>
      </c>
      <c r="C21" s="28">
        <v>2016</v>
      </c>
      <c r="D21" s="22">
        <v>10</v>
      </c>
      <c r="E21" s="21">
        <v>129581</v>
      </c>
      <c r="F21" s="9">
        <f t="shared" si="0"/>
        <v>12958.1</v>
      </c>
      <c r="G21" s="17" t="s">
        <v>4</v>
      </c>
      <c r="H21" s="2"/>
    </row>
    <row r="22" spans="1:8" x14ac:dyDescent="0.25">
      <c r="A22" s="2"/>
      <c r="B22" s="42" t="s">
        <v>129</v>
      </c>
      <c r="C22" s="28">
        <v>2016</v>
      </c>
      <c r="D22" s="22">
        <v>50</v>
      </c>
      <c r="E22" s="21">
        <v>401819</v>
      </c>
      <c r="F22" s="9">
        <f t="shared" si="0"/>
        <v>8036.38</v>
      </c>
      <c r="G22" s="17" t="s">
        <v>4</v>
      </c>
      <c r="H22" s="2"/>
    </row>
    <row r="23" spans="1:8" x14ac:dyDescent="0.25">
      <c r="A23" s="2"/>
      <c r="B23" s="42" t="s">
        <v>118</v>
      </c>
      <c r="C23" s="28">
        <v>2016</v>
      </c>
      <c r="D23" s="22">
        <v>75</v>
      </c>
      <c r="E23" s="21">
        <v>685305</v>
      </c>
      <c r="F23" s="9">
        <f t="shared" si="0"/>
        <v>9137.4</v>
      </c>
      <c r="G23" s="17" t="s">
        <v>4</v>
      </c>
      <c r="H23" s="2"/>
    </row>
    <row r="24" spans="1:8" x14ac:dyDescent="0.25">
      <c r="A24" s="2"/>
      <c r="B24" s="91" t="s">
        <v>54</v>
      </c>
      <c r="C24" s="92"/>
      <c r="D24" s="92"/>
      <c r="E24" s="93"/>
      <c r="F24" s="15">
        <f>SUM(F10:F23)</f>
        <v>237687.6</v>
      </c>
      <c r="G24" s="16" t="s">
        <v>4</v>
      </c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</sheetData>
  <sheetProtection password="DFE9" sheet="1" objects="1" scenarios="1"/>
  <mergeCells count="4">
    <mergeCell ref="B24:E2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148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11411515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10297500</v>
      </c>
      <c r="H10" s="17" t="s">
        <v>4</v>
      </c>
      <c r="I10" s="2"/>
    </row>
    <row r="11" spans="1:9" x14ac:dyDescent="0.25">
      <c r="A11" s="2"/>
      <c r="B11" s="91" t="s">
        <v>149</v>
      </c>
      <c r="C11" s="92"/>
      <c r="D11" s="92"/>
      <c r="E11" s="92"/>
      <c r="F11" s="93"/>
      <c r="G11" s="15">
        <f>G9-G10</f>
        <v>1114015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150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977486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715000</v>
      </c>
      <c r="H16" s="17" t="s">
        <v>4</v>
      </c>
      <c r="I16" s="2"/>
    </row>
    <row r="17" spans="1:9" x14ac:dyDescent="0.25">
      <c r="A17" s="2"/>
      <c r="B17" s="91" t="s">
        <v>150</v>
      </c>
      <c r="C17" s="92"/>
      <c r="D17" s="92"/>
      <c r="E17" s="92"/>
      <c r="F17" s="93"/>
      <c r="G17" s="15">
        <f>G15-G16</f>
        <v>262486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151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272596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527650</v>
      </c>
      <c r="H22" s="17" t="s">
        <v>4</v>
      </c>
      <c r="I22" s="2"/>
    </row>
    <row r="23" spans="1:9" x14ac:dyDescent="0.25">
      <c r="A23" s="2"/>
      <c r="B23" s="91" t="s">
        <v>151</v>
      </c>
      <c r="C23" s="92"/>
      <c r="D23" s="92"/>
      <c r="E23" s="92"/>
      <c r="F23" s="93"/>
      <c r="G23" s="15">
        <f>G21-G22</f>
        <v>-255054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2016'!F24</f>
        <v>237687.6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604380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-366692.4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23156815.058789343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2295276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700968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-60191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948301.16666666663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3884354.1666666665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1765312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1765312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-687349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-4962316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-5649665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1.166666666045785</v>
      </c>
      <c r="F28" s="25" t="s">
        <v>4</v>
      </c>
      <c r="G28" s="1">
        <f>IF(E28&lt;0,0,-E28)</f>
        <v>-1.166666666045785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21827348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924053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22751401</v>
      </c>
      <c r="F35" s="25" t="s">
        <v>4</v>
      </c>
      <c r="G35" s="12">
        <f>-E35</f>
        <v>-22751401</v>
      </c>
      <c r="H35" s="25" t="s">
        <v>4</v>
      </c>
      <c r="I35" s="2"/>
    </row>
    <row r="36" spans="1:9" x14ac:dyDescent="0.25">
      <c r="A36" s="2"/>
      <c r="B36" s="91" t="s">
        <v>144</v>
      </c>
      <c r="C36" s="92"/>
      <c r="D36" s="92"/>
      <c r="E36" s="92"/>
      <c r="F36" s="93"/>
      <c r="G36" s="15">
        <f>$G$9+$G$28+$G$30+$G$35</f>
        <v>405412.89212267846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143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138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156</v>
      </c>
      <c r="C16" s="85"/>
      <c r="D16" s="85"/>
      <c r="E16" s="86"/>
      <c r="F16" s="100" t="s">
        <v>139</v>
      </c>
      <c r="G16" s="100"/>
      <c r="H16" s="2"/>
    </row>
    <row r="17" spans="1:8" x14ac:dyDescent="0.25">
      <c r="A17" s="2"/>
      <c r="B17" s="79" t="s">
        <v>153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140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141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2017-10-13T15:49:38Z</dcterms:modified>
</cp:coreProperties>
</file>