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53" i="11"/>
  <c r="G23" i="22" l="1"/>
  <c r="G30" i="13"/>
  <c r="E35" i="13" l="1"/>
  <c r="G35" i="13" s="1"/>
  <c r="E27" i="13"/>
  <c r="E19" i="13"/>
  <c r="G11" i="12"/>
  <c r="G23" i="12"/>
  <c r="G17" i="12"/>
  <c r="F10" i="11"/>
  <c r="F54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<sst xmlns="http://schemas.openxmlformats.org/spreadsheetml/2006/main" count="379" uniqueCount="163">
  <si>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</si>
  <si>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</si>
  <si>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</si>
  <si>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</si>
  <si>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</si>
  <si>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</si>
  <si>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</si>
  <si>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</si>
  <si>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</si>
  <si>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</si>
  <si>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</si>
  <si>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</si>
  <si>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</si>
  <si>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</si>
  <si>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</si>
  <si>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</si>
  <si>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</si>
  <si>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</si>
  <si>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</si>
  <si>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</si>
  <si>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</si>
  <si>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</si>
  <si>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</si>
  <si>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</si>
  <si>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</si>
  <si>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</si>
  <si>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</si>
  <si>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</si>
  <si>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</si>
  <si>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</si>
  <si>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</si>
  <si>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</si>
  <si>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</si>
  <si>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</si>
  <si>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</si>
  <si>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</si>
  <si>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</si>
  <si>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</si>
  <si>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</si>
  <si>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</si>
  <si>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</si>
  <si>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</si>
  <si>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</si>
  <si>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</si>
  <si>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</si>
  <si>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</si>
  <si>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</si>
  <si>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</si>
  <si>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</si>
  <si>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</si>
  <si>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</si>
  <si>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</si>
  <si>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</si>
  <si>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</si>
  <si>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</si>
  <si>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</si>
  <si>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</si>
  <si>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</si>
  <si>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</si>
  <si>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</si>
  <si>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</si>
  <si>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</si>
  <si>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</si>
  <si>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</si>
  <si>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</si>
  <si>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</si>
  <si>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</si>
  <si>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</si>
  <si>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</si>
  <si>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</si>
  <si>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</si>
  <si>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</si>
  <si>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</si>
  <si>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</si>
  <si>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</si>
  <si>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</si>
  <si>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</si>
  <si>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</si>
  <si>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</si>
  <si>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</si>
  <si>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</si>
  <si>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</si>
  <si>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</si>
  <si>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</si>
  <si>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</si>
  <si>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</si>
  <si>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</si>
  <si>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</si>
  <si>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</si>
  <si>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</si>
  <si>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</si>
  <si>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</si>
  <si>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</si>
  <si>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</si>
  <si>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</si>
  <si>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</si>
  <si>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</si>
  <si>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</si>
  <si>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</si>
  <si>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</si>
  <si>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</si>
  <si>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</si>
  <si>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</si>
  <si>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</si>
  <si>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</si>
  <si>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</si>
  <si>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</si>
  <si>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</si>
  <si>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</si>
  <si>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</si>
  <si>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</si>
  <si>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</si>
  <si>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</si>
  <si>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</si>
  <si>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</si>
  <si>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</si>
  <si>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</si>
  <si>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</si>
  <si>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Filteranlæg, åbne filtre, dobbelt filtrering, Mek./EL</t>
  </si>
  <si>
    <t>Afregningsmålere, mekaniske</t>
  </si>
  <si>
    <t>Afregningsmålere, elektroniske ≤ Ø 110mm (Qn 10)</t>
  </si>
  <si>
    <t>Stik på ledningsnet, Konstruktioner</t>
  </si>
  <si>
    <t>Ø 50mm &lt; Ledningsnet ≤ Ø110 mm</t>
  </si>
  <si>
    <t>Ventiler på Ø 50mm &lt; Ledningsnet ≤ Ø110 mm</t>
  </si>
  <si>
    <t>Ø110 mm &lt; Ledningsnet ≤ Ø 250 mm</t>
  </si>
  <si>
    <t>Stik på ledningsnet, Mek./EL</t>
  </si>
  <si>
    <t>Inspektionsbrønd, Konstruktioner</t>
  </si>
  <si>
    <t>Pumpestation (inkl. evt. hydrofor)/trykforøger, SRO</t>
  </si>
  <si>
    <t>SRO-brønd/kvarterbrønd/sektionsbrønd, SRO</t>
  </si>
  <si>
    <t>Instrumenter (flowmåler+tryk transducer+alarmer)</t>
  </si>
  <si>
    <t>Køretøjer, entreprenørmaskiner</t>
  </si>
  <si>
    <t>Etageareal vandbehandlingsbygning</t>
  </si>
  <si>
    <t>Sikring, avanceret (hegne, porte og overvågningssystemer), Mek./EL</t>
  </si>
  <si>
    <t>Råvandsstation komplet montering og boringshus/tørbrønd</t>
  </si>
  <si>
    <t>Elanlæg</t>
  </si>
  <si>
    <t>Filteranlæg, åbne filtre, dobbelt filtrering, Kontruktioner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</si>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</sst>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37096591.488056868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9313529.8108048402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13099642.418319557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15575680.107615959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161</v>
      </c>
      <c r="C13" s="43"/>
      <c r="D13" s="44"/>
      <c r="E13" s="40" t="s">
        <v>101</v>
      </c>
      <c r="F13" s="8" t="s">
        <v>4</v>
      </c>
      <c r="G13" s="41">
        <v>-444240.05427882663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160</v>
      </c>
      <c r="C14" s="55"/>
      <c r="D14" s="56"/>
      <c r="E14" s="40" t="s">
        <v>101</v>
      </c>
      <c r="F14" s="8" t="s">
        <v>4</v>
      </c>
      <c r="G14" s="41">
        <v>-347836.0796259385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-720271.73434700049</v>
      </c>
      <c r="F15" s="8" t="s">
        <v>4</v>
      </c>
      <c r="G15" s="47">
        <f>E15*(1+E30/100)</f>
        <v>-732876.48969807301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1627264.7829666666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-1924317.5264873579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144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-12604.755351072508</v>
      </c>
      <c r="F23" s="8" t="s">
        <v>4</v>
      </c>
      <c r="G23" s="41">
        <f>SUM(G10:G15,G18:G22)*$E$30/100</f>
        <v>638118.24497990648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-410146.89075359178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-95151.401956650836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36363714.998358794</v>
      </c>
      <c r="F27" s="38" t="s">
        <v>4</v>
      </c>
      <c r="G27" s="51">
        <f>SUM(G10:G26)</f>
        <v>36299666.921886489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151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152</v>
      </c>
      <c r="C31" s="80"/>
      <c r="D31" s="81"/>
      <c r="E31" s="52">
        <v>0.43251688511094361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153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9153346.2514052484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12874341.443065902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15307793.71755868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37335481.412029833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136</v>
      </c>
      <c r="C10" s="96"/>
      <c r="D10" s="96"/>
      <c r="E10" s="53">
        <v>12830.059799999999</v>
      </c>
      <c r="F10" s="17" t="s">
        <v>4</v>
      </c>
      <c r="G10" s="21">
        <v>13046</v>
      </c>
      <c r="H10" s="17" t="s">
        <v>4</v>
      </c>
      <c r="I10" s="2"/>
    </row>
    <row r="11" spans="1:9" x14ac:dyDescent="0.25">
      <c r="A11" s="2"/>
      <c r="B11" s="95" t="s">
        <v>137</v>
      </c>
      <c r="C11" s="96"/>
      <c r="D11" s="96"/>
      <c r="E11" s="53">
        <v>97958.338399999993</v>
      </c>
      <c r="F11" s="17" t="s">
        <v>4</v>
      </c>
      <c r="G11" s="21">
        <v>100293</v>
      </c>
      <c r="H11" s="17" t="s">
        <v>4</v>
      </c>
      <c r="I11" s="2"/>
    </row>
    <row r="12" spans="1:9" x14ac:dyDescent="0.25">
      <c r="A12" s="2"/>
      <c r="B12" s="95" t="s">
        <v>138</v>
      </c>
      <c r="C12" s="96"/>
      <c r="D12" s="96"/>
      <c r="E12" s="53">
        <v>3773260.9147999999</v>
      </c>
      <c r="F12" s="17" t="s">
        <v>4</v>
      </c>
      <c r="G12" s="21">
        <v>3274392</v>
      </c>
      <c r="H12" s="17" t="s">
        <v>4</v>
      </c>
      <c r="I12" s="2"/>
    </row>
    <row r="13" spans="1:9" x14ac:dyDescent="0.25">
      <c r="A13" s="2"/>
      <c r="B13" s="95" t="s">
        <v>139</v>
      </c>
      <c r="C13" s="96"/>
      <c r="D13" s="96"/>
      <c r="E13" s="53">
        <v>32399.4126</v>
      </c>
      <c r="F13" s="17" t="s">
        <v>4</v>
      </c>
      <c r="G13" s="21">
        <v>48786</v>
      </c>
      <c r="H13" s="17" t="s">
        <v>4</v>
      </c>
      <c r="I13" s="2"/>
    </row>
    <row r="14" spans="1:9" x14ac:dyDescent="0.25">
      <c r="A14" s="2"/>
      <c r="B14" s="95" t="s">
        <v>140</v>
      </c>
      <c r="C14" s="96"/>
      <c r="D14" s="96"/>
      <c r="E14" s="53">
        <v>10794374.91</v>
      </c>
      <c r="F14" s="17" t="s">
        <v>4</v>
      </c>
      <c r="G14" s="21">
        <v>10450819</v>
      </c>
      <c r="H14" s="17" t="s">
        <v>4</v>
      </c>
      <c r="I14" s="2"/>
    </row>
    <row r="15" spans="1:9" x14ac:dyDescent="0.25">
      <c r="A15" s="2"/>
      <c r="B15" s="95" t="s">
        <v>141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142</v>
      </c>
      <c r="C16" s="96"/>
      <c r="D16" s="96"/>
      <c r="E16" s="53">
        <v>404999.13279999996</v>
      </c>
      <c r="F16" s="17" t="s">
        <v>4</v>
      </c>
      <c r="G16" s="21">
        <v>520603</v>
      </c>
      <c r="H16" s="17" t="s">
        <v>4</v>
      </c>
      <c r="I16" s="2"/>
    </row>
    <row r="17" spans="1:9" x14ac:dyDescent="0.25">
      <c r="A17" s="2"/>
      <c r="B17" s="95" t="s">
        <v>143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-707883.76840000041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-720271.73434700049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1555188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1555189.5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-1.5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25</v>
      </c>
      <c r="E10" s="21">
        <v>172904.6</v>
      </c>
      <c r="F10" s="9">
        <f>E10/D10</f>
        <v>6916.1840000000002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8</v>
      </c>
      <c r="E11" s="21">
        <v>28768.7</v>
      </c>
      <c r="F11" s="9">
        <f t="shared" ref="F11:F53" si="0">E11/D11</f>
        <v>3596.0875000000001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10</v>
      </c>
      <c r="E12" s="21">
        <v>263305.42</v>
      </c>
      <c r="F12" s="9">
        <f t="shared" si="0"/>
        <v>26330.541999999998</v>
      </c>
      <c r="G12" s="17" t="s">
        <v>4</v>
      </c>
      <c r="H12" s="2"/>
    </row>
    <row r="13" spans="1:8" ht="26.25" x14ac:dyDescent="0.25">
      <c r="A13" s="2"/>
      <c r="B13" s="42" t="s">
        <v>120</v>
      </c>
      <c r="C13" s="28">
        <v>2016</v>
      </c>
      <c r="D13" s="22">
        <v>10</v>
      </c>
      <c r="E13" s="21">
        <v>94953.25</v>
      </c>
      <c r="F13" s="9">
        <f t="shared" si="0"/>
        <v>9495.3250000000007</v>
      </c>
      <c r="G13" s="17" t="s">
        <v>4</v>
      </c>
      <c r="H13" s="2"/>
    </row>
    <row r="14" spans="1:8" x14ac:dyDescent="0.25">
      <c r="A14" s="2"/>
      <c r="B14" s="42" t="s">
        <v>121</v>
      </c>
      <c r="C14" s="28">
        <v>2016</v>
      </c>
      <c r="D14" s="22">
        <v>75</v>
      </c>
      <c r="E14" s="21">
        <v>6132.71</v>
      </c>
      <c r="F14" s="9">
        <f t="shared" si="0"/>
        <v>81.769466666666673</v>
      </c>
      <c r="G14" s="17" t="s">
        <v>4</v>
      </c>
      <c r="H14" s="2"/>
    </row>
    <row r="15" spans="1:8" x14ac:dyDescent="0.25">
      <c r="A15" s="2"/>
      <c r="B15" s="42" t="s">
        <v>121</v>
      </c>
      <c r="C15" s="28">
        <v>2016</v>
      </c>
      <c r="D15" s="22">
        <v>75</v>
      </c>
      <c r="E15" s="21">
        <v>4612.2299999999996</v>
      </c>
      <c r="F15" s="9">
        <f t="shared" si="0"/>
        <v>61.496399999999994</v>
      </c>
      <c r="G15" s="17" t="s">
        <v>4</v>
      </c>
      <c r="H15" s="2"/>
    </row>
    <row r="16" spans="1:8" x14ac:dyDescent="0.25">
      <c r="A16" s="2"/>
      <c r="B16" s="42" t="s">
        <v>121</v>
      </c>
      <c r="C16" s="28">
        <v>2016</v>
      </c>
      <c r="D16" s="22">
        <v>75</v>
      </c>
      <c r="E16" s="21">
        <v>667144.69999999995</v>
      </c>
      <c r="F16" s="9">
        <f t="shared" si="0"/>
        <v>8895.2626666666656</v>
      </c>
      <c r="G16" s="17" t="s">
        <v>4</v>
      </c>
      <c r="H16" s="2"/>
    </row>
    <row r="17" spans="1:8" x14ac:dyDescent="0.25">
      <c r="A17" s="2"/>
      <c r="B17" s="42" t="s">
        <v>122</v>
      </c>
      <c r="C17" s="28">
        <v>2016</v>
      </c>
      <c r="D17" s="22">
        <v>75</v>
      </c>
      <c r="E17" s="21">
        <v>349300.58</v>
      </c>
      <c r="F17" s="9">
        <f t="shared" si="0"/>
        <v>4657.3410666666668</v>
      </c>
      <c r="G17" s="17" t="s">
        <v>4</v>
      </c>
      <c r="H17" s="2"/>
    </row>
    <row r="18" spans="1:8" x14ac:dyDescent="0.25">
      <c r="A18" s="2"/>
      <c r="B18" s="42" t="s">
        <v>121</v>
      </c>
      <c r="C18" s="28">
        <v>2016</v>
      </c>
      <c r="D18" s="22">
        <v>75</v>
      </c>
      <c r="E18" s="21">
        <v>933335.34</v>
      </c>
      <c r="F18" s="9">
        <f t="shared" si="0"/>
        <v>12444.4712</v>
      </c>
      <c r="G18" s="17" t="s">
        <v>4</v>
      </c>
      <c r="H18" s="2"/>
    </row>
    <row r="19" spans="1:8" x14ac:dyDescent="0.25">
      <c r="A19" s="2"/>
      <c r="B19" s="42" t="s">
        <v>123</v>
      </c>
      <c r="C19" s="28">
        <v>2016</v>
      </c>
      <c r="D19" s="22">
        <v>75</v>
      </c>
      <c r="E19" s="21">
        <v>17288.2</v>
      </c>
      <c r="F19" s="9">
        <f t="shared" si="0"/>
        <v>230.50933333333333</v>
      </c>
      <c r="G19" s="17" t="s">
        <v>4</v>
      </c>
      <c r="H19" s="2"/>
    </row>
    <row r="20" spans="1:8" x14ac:dyDescent="0.25">
      <c r="A20" s="2"/>
      <c r="B20" s="42" t="s">
        <v>122</v>
      </c>
      <c r="C20" s="28">
        <v>2016</v>
      </c>
      <c r="D20" s="22">
        <v>75</v>
      </c>
      <c r="E20" s="21">
        <v>207376.32</v>
      </c>
      <c r="F20" s="9">
        <f t="shared" si="0"/>
        <v>2765.0176000000001</v>
      </c>
      <c r="G20" s="17" t="s">
        <v>4</v>
      </c>
      <c r="H20" s="2"/>
    </row>
    <row r="21" spans="1:8" x14ac:dyDescent="0.25">
      <c r="A21" s="2"/>
      <c r="B21" s="42" t="s">
        <v>121</v>
      </c>
      <c r="C21" s="28">
        <v>2016</v>
      </c>
      <c r="D21" s="22">
        <v>75</v>
      </c>
      <c r="E21" s="21">
        <v>1558532.11</v>
      </c>
      <c r="F21" s="9">
        <f t="shared" si="0"/>
        <v>20780.428133333335</v>
      </c>
      <c r="G21" s="17" t="s">
        <v>4</v>
      </c>
      <c r="H21" s="2"/>
    </row>
    <row r="22" spans="1:8" x14ac:dyDescent="0.25">
      <c r="A22" s="2"/>
      <c r="B22" s="42" t="s">
        <v>123</v>
      </c>
      <c r="C22" s="28">
        <v>2016</v>
      </c>
      <c r="D22" s="22">
        <v>75</v>
      </c>
      <c r="E22" s="21">
        <v>57157.59</v>
      </c>
      <c r="F22" s="9">
        <f t="shared" si="0"/>
        <v>762.10119999999995</v>
      </c>
      <c r="G22" s="17" t="s">
        <v>4</v>
      </c>
      <c r="H22" s="2"/>
    </row>
    <row r="23" spans="1:8" x14ac:dyDescent="0.25">
      <c r="A23" s="2"/>
      <c r="B23" s="42" t="s">
        <v>122</v>
      </c>
      <c r="C23" s="28">
        <v>2016</v>
      </c>
      <c r="D23" s="22">
        <v>75</v>
      </c>
      <c r="E23" s="21">
        <v>327571.27</v>
      </c>
      <c r="F23" s="9">
        <f t="shared" si="0"/>
        <v>4367.6169333333337</v>
      </c>
      <c r="G23" s="17" t="s">
        <v>4</v>
      </c>
      <c r="H23" s="2"/>
    </row>
    <row r="24" spans="1:8" x14ac:dyDescent="0.25">
      <c r="A24" s="2"/>
      <c r="B24" s="42" t="s">
        <v>121</v>
      </c>
      <c r="C24" s="28">
        <v>2016</v>
      </c>
      <c r="D24" s="22">
        <v>75</v>
      </c>
      <c r="E24" s="21">
        <v>422856.86</v>
      </c>
      <c r="F24" s="9">
        <f t="shared" si="0"/>
        <v>5638.0914666666667</v>
      </c>
      <c r="G24" s="17" t="s">
        <v>4</v>
      </c>
      <c r="H24" s="2"/>
    </row>
    <row r="25" spans="1:8" x14ac:dyDescent="0.25">
      <c r="A25" s="2"/>
      <c r="B25" s="42" t="s">
        <v>122</v>
      </c>
      <c r="C25" s="28">
        <v>2016</v>
      </c>
      <c r="D25" s="22">
        <v>75</v>
      </c>
      <c r="E25" s="21">
        <v>113835.54</v>
      </c>
      <c r="F25" s="9">
        <f t="shared" si="0"/>
        <v>1517.8072</v>
      </c>
      <c r="G25" s="17" t="s">
        <v>4</v>
      </c>
      <c r="H25" s="2"/>
    </row>
    <row r="26" spans="1:8" x14ac:dyDescent="0.25">
      <c r="A26" s="2"/>
      <c r="B26" s="42" t="s">
        <v>124</v>
      </c>
      <c r="C26" s="28">
        <v>2016</v>
      </c>
      <c r="D26" s="22">
        <v>75</v>
      </c>
      <c r="E26" s="21">
        <v>11115.09</v>
      </c>
      <c r="F26" s="9">
        <f t="shared" si="0"/>
        <v>148.2012</v>
      </c>
      <c r="G26" s="17" t="s">
        <v>4</v>
      </c>
      <c r="H26" s="2"/>
    </row>
    <row r="27" spans="1:8" x14ac:dyDescent="0.25">
      <c r="A27" s="2"/>
      <c r="B27" s="42" t="s">
        <v>121</v>
      </c>
      <c r="C27" s="28">
        <v>2016</v>
      </c>
      <c r="D27" s="22">
        <v>75</v>
      </c>
      <c r="E27" s="21">
        <v>39807</v>
      </c>
      <c r="F27" s="9">
        <f t="shared" si="0"/>
        <v>530.76</v>
      </c>
      <c r="G27" s="17" t="s">
        <v>4</v>
      </c>
      <c r="H27" s="2"/>
    </row>
    <row r="28" spans="1:8" x14ac:dyDescent="0.25">
      <c r="A28" s="2"/>
      <c r="B28" s="42" t="s">
        <v>121</v>
      </c>
      <c r="C28" s="28">
        <v>2016</v>
      </c>
      <c r="D28" s="22">
        <v>75</v>
      </c>
      <c r="E28" s="21">
        <v>11960.78</v>
      </c>
      <c r="F28" s="9">
        <f t="shared" si="0"/>
        <v>159.47706666666667</v>
      </c>
      <c r="G28" s="17" t="s">
        <v>4</v>
      </c>
      <c r="H28" s="2"/>
    </row>
    <row r="29" spans="1:8" x14ac:dyDescent="0.25">
      <c r="A29" s="2"/>
      <c r="B29" s="42" t="s">
        <v>121</v>
      </c>
      <c r="C29" s="28">
        <v>2016</v>
      </c>
      <c r="D29" s="22">
        <v>75</v>
      </c>
      <c r="E29" s="21">
        <v>17078.599999999999</v>
      </c>
      <c r="F29" s="9">
        <f t="shared" si="0"/>
        <v>227.71466666666666</v>
      </c>
      <c r="G29" s="17" t="s">
        <v>4</v>
      </c>
      <c r="H29" s="2"/>
    </row>
    <row r="30" spans="1:8" x14ac:dyDescent="0.25">
      <c r="A30" s="2"/>
      <c r="B30" s="42" t="s">
        <v>125</v>
      </c>
      <c r="C30" s="28">
        <v>2016</v>
      </c>
      <c r="D30" s="22">
        <v>75</v>
      </c>
      <c r="E30" s="21">
        <v>247869</v>
      </c>
      <c r="F30" s="9">
        <f t="shared" si="0"/>
        <v>3304.92</v>
      </c>
      <c r="G30" s="17" t="s">
        <v>4</v>
      </c>
      <c r="H30" s="2"/>
    </row>
    <row r="31" spans="1:8" x14ac:dyDescent="0.25">
      <c r="A31" s="2"/>
      <c r="B31" s="42" t="s">
        <v>123</v>
      </c>
      <c r="C31" s="28">
        <v>2016</v>
      </c>
      <c r="D31" s="22">
        <v>75</v>
      </c>
      <c r="E31" s="21">
        <v>8008.9</v>
      </c>
      <c r="F31" s="9">
        <f t="shared" si="0"/>
        <v>106.78533333333333</v>
      </c>
      <c r="G31" s="17" t="s">
        <v>4</v>
      </c>
      <c r="H31" s="2"/>
    </row>
    <row r="32" spans="1:8" x14ac:dyDescent="0.25">
      <c r="A32" s="2"/>
      <c r="B32" s="42" t="s">
        <v>122</v>
      </c>
      <c r="C32" s="28">
        <v>2016</v>
      </c>
      <c r="D32" s="22">
        <v>75</v>
      </c>
      <c r="E32" s="21">
        <v>36556.449999999997</v>
      </c>
      <c r="F32" s="9">
        <f t="shared" si="0"/>
        <v>487.41933333333327</v>
      </c>
      <c r="G32" s="17" t="s">
        <v>4</v>
      </c>
      <c r="H32" s="2"/>
    </row>
    <row r="33" spans="1:8" x14ac:dyDescent="0.25">
      <c r="A33" s="2"/>
      <c r="B33" s="42" t="s">
        <v>121</v>
      </c>
      <c r="C33" s="28">
        <v>2016</v>
      </c>
      <c r="D33" s="22">
        <v>75</v>
      </c>
      <c r="E33" s="21">
        <v>43994.23</v>
      </c>
      <c r="F33" s="9">
        <f t="shared" si="0"/>
        <v>586.58973333333336</v>
      </c>
      <c r="G33" s="17" t="s">
        <v>4</v>
      </c>
      <c r="H33" s="2"/>
    </row>
    <row r="34" spans="1:8" x14ac:dyDescent="0.25">
      <c r="A34" s="2"/>
      <c r="B34" s="42" t="s">
        <v>121</v>
      </c>
      <c r="C34" s="28">
        <v>2016</v>
      </c>
      <c r="D34" s="22">
        <v>75</v>
      </c>
      <c r="E34" s="21">
        <v>11718.43</v>
      </c>
      <c r="F34" s="9">
        <f t="shared" si="0"/>
        <v>156.24573333333333</v>
      </c>
      <c r="G34" s="17" t="s">
        <v>4</v>
      </c>
      <c r="H34" s="2"/>
    </row>
    <row r="35" spans="1:8" x14ac:dyDescent="0.25">
      <c r="A35" s="2"/>
      <c r="B35" s="42" t="s">
        <v>121</v>
      </c>
      <c r="C35" s="28">
        <v>2016</v>
      </c>
      <c r="D35" s="22">
        <v>75</v>
      </c>
      <c r="E35" s="21">
        <v>12615.63</v>
      </c>
      <c r="F35" s="9">
        <f t="shared" si="0"/>
        <v>168.20839999999998</v>
      </c>
      <c r="G35" s="17" t="s">
        <v>4</v>
      </c>
      <c r="H35" s="2"/>
    </row>
    <row r="36" spans="1:8" x14ac:dyDescent="0.25">
      <c r="A36" s="2"/>
      <c r="B36" s="42" t="s">
        <v>126</v>
      </c>
      <c r="C36" s="28">
        <v>2016</v>
      </c>
      <c r="D36" s="22">
        <v>50</v>
      </c>
      <c r="E36" s="21">
        <v>102784.09</v>
      </c>
      <c r="F36" s="9">
        <f t="shared" si="0"/>
        <v>2055.6817999999998</v>
      </c>
      <c r="G36" s="17" t="s">
        <v>4</v>
      </c>
      <c r="H36" s="2"/>
    </row>
    <row r="37" spans="1:8" x14ac:dyDescent="0.25">
      <c r="A37" s="2"/>
      <c r="B37" s="42" t="s">
        <v>121</v>
      </c>
      <c r="C37" s="28">
        <v>2016</v>
      </c>
      <c r="D37" s="22">
        <v>75</v>
      </c>
      <c r="E37" s="21">
        <v>7349.52</v>
      </c>
      <c r="F37" s="9">
        <f t="shared" si="0"/>
        <v>97.993600000000001</v>
      </c>
      <c r="G37" s="17" t="s">
        <v>4</v>
      </c>
      <c r="H37" s="2"/>
    </row>
    <row r="38" spans="1:8" x14ac:dyDescent="0.25">
      <c r="A38" s="2"/>
      <c r="B38" s="42" t="s">
        <v>121</v>
      </c>
      <c r="C38" s="28">
        <v>2016</v>
      </c>
      <c r="D38" s="22">
        <v>75</v>
      </c>
      <c r="E38" s="21">
        <v>2674.96</v>
      </c>
      <c r="F38" s="9">
        <f t="shared" si="0"/>
        <v>35.666133333333335</v>
      </c>
      <c r="G38" s="17" t="s">
        <v>4</v>
      </c>
      <c r="H38" s="2"/>
    </row>
    <row r="39" spans="1:8" ht="26.25" x14ac:dyDescent="0.25">
      <c r="A39" s="2"/>
      <c r="B39" s="42" t="s">
        <v>127</v>
      </c>
      <c r="C39" s="28">
        <v>2016</v>
      </c>
      <c r="D39" s="22">
        <v>10</v>
      </c>
      <c r="E39" s="21">
        <v>31567</v>
      </c>
      <c r="F39" s="9">
        <f t="shared" si="0"/>
        <v>3156.7</v>
      </c>
      <c r="G39" s="17" t="s">
        <v>4</v>
      </c>
      <c r="H39" s="2"/>
    </row>
    <row r="40" spans="1:8" x14ac:dyDescent="0.25">
      <c r="A40" s="2"/>
      <c r="B40" s="42" t="s">
        <v>121</v>
      </c>
      <c r="C40" s="28">
        <v>2016</v>
      </c>
      <c r="D40" s="22">
        <v>75</v>
      </c>
      <c r="E40" s="21">
        <v>77230</v>
      </c>
      <c r="F40" s="9">
        <f t="shared" si="0"/>
        <v>1029.7333333333333</v>
      </c>
      <c r="G40" s="17" t="s">
        <v>4</v>
      </c>
      <c r="H40" s="2"/>
    </row>
    <row r="41" spans="1:8" x14ac:dyDescent="0.25">
      <c r="A41" s="2"/>
      <c r="B41" s="42" t="s">
        <v>128</v>
      </c>
      <c r="C41" s="28">
        <v>2016</v>
      </c>
      <c r="D41" s="22">
        <v>10</v>
      </c>
      <c r="E41" s="21">
        <v>89948</v>
      </c>
      <c r="F41" s="9">
        <f t="shared" si="0"/>
        <v>8994.7999999999993</v>
      </c>
      <c r="G41" s="17" t="s">
        <v>4</v>
      </c>
      <c r="H41" s="2"/>
    </row>
    <row r="42" spans="1:8" ht="26.25" x14ac:dyDescent="0.25">
      <c r="A42" s="2"/>
      <c r="B42" s="42" t="s">
        <v>129</v>
      </c>
      <c r="C42" s="28">
        <v>2016</v>
      </c>
      <c r="D42" s="22">
        <v>10</v>
      </c>
      <c r="E42" s="21">
        <v>846036.7</v>
      </c>
      <c r="F42" s="9">
        <f t="shared" si="0"/>
        <v>84603.67</v>
      </c>
      <c r="G42" s="17" t="s">
        <v>4</v>
      </c>
      <c r="H42" s="2"/>
    </row>
    <row r="43" spans="1:8" x14ac:dyDescent="0.25">
      <c r="A43" s="2"/>
      <c r="B43" s="42" t="s">
        <v>130</v>
      </c>
      <c r="C43" s="28">
        <v>2016</v>
      </c>
      <c r="D43" s="22">
        <v>5</v>
      </c>
      <c r="E43" s="21">
        <v>20000</v>
      </c>
      <c r="F43" s="9">
        <f t="shared" si="0"/>
        <v>4000</v>
      </c>
      <c r="G43" s="17" t="s">
        <v>4</v>
      </c>
      <c r="H43" s="2"/>
    </row>
    <row r="44" spans="1:8" x14ac:dyDescent="0.25">
      <c r="A44" s="2"/>
      <c r="B44" s="42" t="s">
        <v>130</v>
      </c>
      <c r="C44" s="28">
        <v>2016</v>
      </c>
      <c r="D44" s="22">
        <v>5</v>
      </c>
      <c r="E44" s="21">
        <v>71879.5</v>
      </c>
      <c r="F44" s="9">
        <f t="shared" si="0"/>
        <v>14375.9</v>
      </c>
      <c r="G44" s="17" t="s">
        <v>4</v>
      </c>
      <c r="H44" s="2"/>
    </row>
    <row r="45" spans="1:8" x14ac:dyDescent="0.25">
      <c r="A45" s="2"/>
      <c r="B45" s="42" t="s">
        <v>121</v>
      </c>
      <c r="C45" s="28">
        <v>2016</v>
      </c>
      <c r="D45" s="22">
        <v>75</v>
      </c>
      <c r="E45" s="21">
        <v>8963.15</v>
      </c>
      <c r="F45" s="9">
        <f t="shared" si="0"/>
        <v>119.50866666666666</v>
      </c>
      <c r="G45" s="17" t="s">
        <v>4</v>
      </c>
      <c r="H45" s="2"/>
    </row>
    <row r="46" spans="1:8" x14ac:dyDescent="0.25">
      <c r="A46" s="2"/>
      <c r="B46" s="42" t="s">
        <v>121</v>
      </c>
      <c r="C46" s="28">
        <v>2016</v>
      </c>
      <c r="D46" s="22">
        <v>75</v>
      </c>
      <c r="E46" s="21">
        <v>36939.17</v>
      </c>
      <c r="F46" s="9">
        <f t="shared" si="0"/>
        <v>492.52226666666667</v>
      </c>
      <c r="G46" s="17" t="s">
        <v>4</v>
      </c>
      <c r="H46" s="2"/>
    </row>
    <row r="47" spans="1:8" x14ac:dyDescent="0.25">
      <c r="A47" s="2"/>
      <c r="B47" s="42" t="s">
        <v>121</v>
      </c>
      <c r="C47" s="28">
        <v>2016</v>
      </c>
      <c r="D47" s="22">
        <v>75</v>
      </c>
      <c r="E47" s="21">
        <v>16188.6</v>
      </c>
      <c r="F47" s="9">
        <f t="shared" si="0"/>
        <v>215.84800000000001</v>
      </c>
      <c r="G47" s="17" t="s">
        <v>4</v>
      </c>
      <c r="H47" s="2"/>
    </row>
    <row r="48" spans="1:8" x14ac:dyDescent="0.25">
      <c r="A48" s="2"/>
      <c r="B48" s="42" t="s">
        <v>131</v>
      </c>
      <c r="C48" s="28">
        <v>2016</v>
      </c>
      <c r="D48" s="22">
        <v>75</v>
      </c>
      <c r="E48" s="21">
        <v>126373</v>
      </c>
      <c r="F48" s="9">
        <f t="shared" si="0"/>
        <v>1684.9733333333334</v>
      </c>
      <c r="G48" s="17" t="s">
        <v>4</v>
      </c>
      <c r="H48" s="2"/>
    </row>
    <row r="49" spans="1:8" ht="26.25" x14ac:dyDescent="0.25">
      <c r="A49" s="2"/>
      <c r="B49" s="42" t="s">
        <v>132</v>
      </c>
      <c r="C49" s="28">
        <v>2016</v>
      </c>
      <c r="D49" s="22">
        <v>25</v>
      </c>
      <c r="E49" s="21">
        <v>338667.88</v>
      </c>
      <c r="F49" s="9">
        <f t="shared" si="0"/>
        <v>13546.715200000001</v>
      </c>
      <c r="G49" s="17" t="s">
        <v>4</v>
      </c>
      <c r="H49" s="2"/>
    </row>
    <row r="50" spans="1:8" ht="26.25" x14ac:dyDescent="0.25">
      <c r="A50" s="2"/>
      <c r="B50" s="42" t="s">
        <v>133</v>
      </c>
      <c r="C50" s="28">
        <v>2016</v>
      </c>
      <c r="D50" s="22">
        <v>30</v>
      </c>
      <c r="E50" s="21">
        <v>229909.17</v>
      </c>
      <c r="F50" s="9">
        <f t="shared" si="0"/>
        <v>7663.6390000000001</v>
      </c>
      <c r="G50" s="17" t="s">
        <v>4</v>
      </c>
      <c r="H50" s="2"/>
    </row>
    <row r="51" spans="1:8" x14ac:dyDescent="0.25">
      <c r="A51" s="2"/>
      <c r="B51" s="42" t="s">
        <v>134</v>
      </c>
      <c r="C51" s="28">
        <v>2016</v>
      </c>
      <c r="D51" s="22">
        <v>20</v>
      </c>
      <c r="E51" s="21">
        <v>45496.38</v>
      </c>
      <c r="F51" s="9">
        <f t="shared" si="0"/>
        <v>2274.819</v>
      </c>
      <c r="G51" s="17" t="s">
        <v>4</v>
      </c>
      <c r="H51" s="2"/>
    </row>
    <row r="52" spans="1:8" ht="26.25" x14ac:dyDescent="0.25">
      <c r="A52" s="2"/>
      <c r="B52" s="42" t="s">
        <v>129</v>
      </c>
      <c r="C52" s="28">
        <v>2016</v>
      </c>
      <c r="D52" s="22">
        <v>10</v>
      </c>
      <c r="E52" s="21">
        <v>24172.67</v>
      </c>
      <c r="F52" s="9">
        <f t="shared" si="0"/>
        <v>2417.2669999999998</v>
      </c>
      <c r="G52" s="17" t="s">
        <v>4</v>
      </c>
      <c r="H52" s="2"/>
    </row>
    <row r="53" spans="1:8" ht="26.25" x14ac:dyDescent="0.25">
      <c r="A53" s="2"/>
      <c r="B53" s="42" t="s">
        <v>135</v>
      </c>
      <c r="C53" s="28">
        <v>2016</v>
      </c>
      <c r="D53" s="22">
        <v>50</v>
      </c>
      <c r="E53" s="21">
        <v>9448.65</v>
      </c>
      <c r="F53" s="9">
        <f t="shared" si="0"/>
        <v>188.97299999999998</v>
      </c>
      <c r="G53" s="17" t="s">
        <v>4</v>
      </c>
      <c r="H53" s="2"/>
    </row>
    <row r="54" spans="1:8" x14ac:dyDescent="0.25">
      <c r="A54" s="2"/>
      <c r="B54" s="91" t="s">
        <v>54</v>
      </c>
      <c r="C54" s="92"/>
      <c r="D54" s="92"/>
      <c r="E54" s="93"/>
      <c r="F54" s="15">
        <f>SUM(F10:F53)</f>
        <v>261370.78296666665</v>
      </c>
      <c r="G54" s="16" t="s">
        <v>4</v>
      </c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</sheetData>
  <sheetProtection password="DFE9" sheet="1" objects="1" scenarios="1"/>
  <mergeCells count="4">
    <mergeCell ref="B54:E5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14508475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12894350</v>
      </c>
      <c r="H10" s="17" t="s">
        <v>4</v>
      </c>
      <c r="I10" s="2"/>
    </row>
    <row r="11" spans="1:9" x14ac:dyDescent="0.25">
      <c r="A11" s="2"/>
      <c r="B11" s="91" t="s">
        <v>155</v>
      </c>
      <c r="C11" s="92"/>
      <c r="D11" s="92"/>
      <c r="E11" s="92"/>
      <c r="F11" s="93"/>
      <c r="G11" s="15">
        <f>G9-G10</f>
        <v>1614125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437253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365140</v>
      </c>
      <c r="H16" s="17" t="s">
        <v>4</v>
      </c>
      <c r="I16" s="2"/>
    </row>
    <row r="17" spans="1:9" x14ac:dyDescent="0.25">
      <c r="A17" s="2"/>
      <c r="B17" s="91" t="s">
        <v>156</v>
      </c>
      <c r="C17" s="92"/>
      <c r="D17" s="92"/>
      <c r="E17" s="92"/>
      <c r="F17" s="93"/>
      <c r="G17" s="15">
        <f>G15-G16</f>
        <v>72113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516306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508000</v>
      </c>
      <c r="H22" s="17" t="s">
        <v>4</v>
      </c>
      <c r="I22" s="2"/>
    </row>
    <row r="23" spans="1:9" x14ac:dyDescent="0.25">
      <c r="A23" s="2"/>
      <c r="B23" s="91" t="s">
        <v>157</v>
      </c>
      <c r="C23" s="92"/>
      <c r="D23" s="92"/>
      <c r="E23" s="92"/>
      <c r="F23" s="93"/>
      <c r="G23" s="15">
        <f>G21-G22</f>
        <v>8306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2016'!F54</f>
        <v>261370.78296666665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328650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-67279.217033333349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34769941.473512642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11849391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1031632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-252691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730893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13359225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2507282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2507282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-389800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-15175972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-15565772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300735</v>
      </c>
      <c r="F28" s="25" t="s">
        <v>4</v>
      </c>
      <c r="G28" s="1">
        <f>IF(E28&lt;0,0,-E28)</f>
        <v>-300735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36249217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144307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36393524</v>
      </c>
      <c r="F35" s="25" t="s">
        <v>4</v>
      </c>
      <c r="G35" s="12">
        <f>-E35</f>
        <v>-36393524</v>
      </c>
      <c r="H35" s="25" t="s">
        <v>4</v>
      </c>
      <c r="I35" s="2"/>
    </row>
    <row r="36" spans="1:9" x14ac:dyDescent="0.25">
      <c r="A36" s="2"/>
      <c r="B36" s="91" t="s">
        <v>150</v>
      </c>
      <c r="C36" s="92"/>
      <c r="D36" s="92"/>
      <c r="E36" s="92"/>
      <c r="F36" s="93"/>
      <c r="G36" s="15">
        <f>$G$9+$G$28+$G$30+$G$35</f>
        <v>-1924317.5264873579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149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162</v>
      </c>
      <c r="C16" s="85"/>
      <c r="D16" s="85"/>
      <c r="E16" s="86"/>
      <c r="F16" s="100" t="s">
        <v>145</v>
      </c>
      <c r="G16" s="100"/>
      <c r="H16" s="2"/>
    </row>
    <row r="17" spans="1:8" x14ac:dyDescent="0.25">
      <c r="A17" s="2"/>
      <c r="B17" s="79" t="s">
        <v>159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147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2017-10-13T15:49:48Z</dcterms:modified>
</cp:coreProperties>
</file>