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G3" i="16" l="1"/>
  <c r="F3" i="16"/>
  <c r="E3" i="16"/>
  <c r="G3" i="20"/>
  <c r="B7" i="12" l="1"/>
  <c r="B8" i="12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E4" i="16" l="1"/>
  <c r="F4" i="16"/>
  <c r="G4" i="16"/>
  <c r="G3" i="24"/>
  <c r="K3" i="24" s="1"/>
  <c r="H3" i="24"/>
  <c r="I3" i="24"/>
  <c r="F3" i="24"/>
  <c r="B11" i="12"/>
  <c r="B12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G6" i="16"/>
  <c r="E5" i="16"/>
  <c r="H3" i="16" s="1"/>
  <c r="J3" i="24"/>
  <c r="M3" i="24" s="1"/>
  <c r="E6" i="16"/>
  <c r="F5" i="16"/>
  <c r="F6" i="16"/>
  <c r="G5" i="16"/>
  <c r="J3" i="16" s="1"/>
  <c r="I3" i="16" l="1"/>
  <c r="B9" i="12"/>
  <c r="B10" i="12" s="1"/>
  <c r="H3" i="17"/>
  <c r="B4" i="12" s="1"/>
  <c r="I2" i="15"/>
  <c r="K2" i="15" s="1"/>
  <c r="B2" i="12" s="1"/>
  <c r="K3" i="16" l="1"/>
  <c r="B3" i="12" s="1"/>
  <c r="B5" i="12" s="1"/>
  <c r="B14" i="12" l="1"/>
  <c r="B16" i="12" s="1"/>
</calcChain>
</file>

<file path=xl/sharedStrings.xml><?xml version="1.0" encoding="utf-8"?>
<sst xmlns="http://schemas.openxmlformats.org/spreadsheetml/2006/main" count="115" uniqueCount="76">
  <si>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</si>
  <si>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</si>
  <si>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</si>
  <si>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</si>
  <si>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</si>
  <si>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</si>
  <si>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</si>
  <si>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</si>
  <si>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</si>
  <si>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</si>
  <si>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</si>
  <si>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</si>
  <si>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</si>
  <si>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</si>
  <si>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</si>
  <si>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</si>
  <si>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</si>
  <si>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</si>
  <si>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</si>
  <si>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</si>
  <si>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</si>
  <si>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</si>
  <si>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Kvalitetssikring</t>
  </si>
  <si>
    <t>Ledelsessystem</t>
  </si>
  <si>
    <t>Fjernaflæsning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</si>
  <si>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</si>
  <si>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</si>
  <si>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</si>
  <si>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</si>
  <si>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</si>
  <si>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</si>
  <si>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</si>
  <si>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</si>
  <si>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</si>
  <si>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</si>
  <si>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</si>
  <si>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</si>
  <si>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</si>
  <si>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</si>
  <si>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</si>
  <si>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</si>
  <si>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</si>
  <si>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</si>
  <si>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</si>
  <si>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</si>
  <si>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</si>
  <si>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</si>
  <si>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</si>
  <si>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</si>
  <si>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</si>
  <si>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</si>
  <si>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</si>
  <si>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</si>
  <si>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</si>
  <si>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</si>
  <si>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</si>
  <si>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</si>
  <si>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</si>
  <si>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</si>
  <si>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</si>
  <si>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</si>
  <si>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</si>
  <si>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</si>
  <si>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</si>
  <si>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</si>
  <si>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</si>
  <si>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</si>
  <si>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</si>
  <si>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</si>
  <si>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</si>
  <si>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</si>
  <si>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</si>
  <si>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 indberettede MOGS</t>
  </si>
  <si>
    <t>Pristalsreguleret MOGS</t>
  </si>
  <si>
    <t>MOGS til Grundlaget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</si>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</sst>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Border="1" applyAlignment="1">
      <alignment wrapText="1"/>
    </xf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8400048.8421642128</v>
      </c>
      <c r="C2" t="s">
        <v>11</v>
      </c>
    </row>
    <row r="3" spans="1:3" s="2" customFormat="1" x14ac:dyDescent="0.25">
      <c r="A3" s="5" t="s">
        <v>8</v>
      </c>
      <c r="B3" s="36">
        <f>'Miljø- og servicemål'!K3</f>
        <v>559892.22719999996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113093.04306666665</v>
      </c>
      <c r="C4" t="s">
        <v>11</v>
      </c>
    </row>
    <row r="5" spans="1:3" s="26" customFormat="1" x14ac:dyDescent="0.25">
      <c r="A5" s="3" t="s">
        <v>12</v>
      </c>
      <c r="B5" s="48">
        <f>SUM(B2:B4)</f>
        <v>9073034.1124308798</v>
      </c>
      <c r="C5" s="62" t="s">
        <v>11</v>
      </c>
    </row>
    <row r="6" spans="1:3" x14ac:dyDescent="0.25">
      <c r="A6" s="47" t="s">
        <v>0</v>
      </c>
      <c r="B6" s="38">
        <f>Investeringer!E3</f>
        <v>10424572.735581217</v>
      </c>
      <c r="C6" s="23" t="s">
        <v>11</v>
      </c>
    </row>
    <row r="7" spans="1:3" x14ac:dyDescent="0.25">
      <c r="A7" s="4" t="s">
        <v>1</v>
      </c>
      <c r="B7" s="35">
        <f>Investeringer!F3</f>
        <v>1661972.5001550459</v>
      </c>
      <c r="C7" t="s">
        <v>11</v>
      </c>
    </row>
    <row r="8" spans="1:3" x14ac:dyDescent="0.25">
      <c r="A8" s="4" t="s">
        <v>2</v>
      </c>
      <c r="B8" s="35">
        <f>Investeringer!G3</f>
        <v>262367.78053269087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412468</v>
      </c>
      <c r="C9" t="s">
        <v>11</v>
      </c>
    </row>
    <row r="10" spans="1:3" s="22" customFormat="1" x14ac:dyDescent="0.25">
      <c r="A10" s="3" t="s">
        <v>49</v>
      </c>
      <c r="B10" s="48">
        <f>SUM(B6:B9)</f>
        <v>12761381.016268956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15173482</v>
      </c>
      <c r="C11" t="s">
        <v>11</v>
      </c>
    </row>
    <row r="12" spans="1:3" s="22" customFormat="1" x14ac:dyDescent="0.25">
      <c r="A12" s="3" t="s">
        <v>69</v>
      </c>
      <c r="B12" s="48">
        <f>SUM(B11:B11)</f>
        <v>15173482</v>
      </c>
      <c r="C12" s="62" t="s">
        <v>11</v>
      </c>
    </row>
    <row r="13" spans="1:3" x14ac:dyDescent="0.25">
      <c r="A13" s="1"/>
      <c r="B13" s="35"/>
    </row>
    <row r="14" spans="1:3" ht="15.75" thickBot="1" x14ac:dyDescent="0.3">
      <c r="A14" s="27" t="s">
        <v>59</v>
      </c>
      <c r="B14" s="37">
        <f>SUM(B5,B10,B12)</f>
        <v>37007897.128699839</v>
      </c>
      <c r="C14" s="27" t="s">
        <v>3</v>
      </c>
    </row>
    <row r="15" spans="1:3" ht="15.75" thickTop="1" x14ac:dyDescent="0.25"/>
    <row r="16" spans="1:3" ht="15.75" thickBot="1" x14ac:dyDescent="0.3">
      <c r="A16" s="27" t="s">
        <v>53</v>
      </c>
      <c r="B16" s="37">
        <f>B14*Pristalsregulering!C8*Pristalsregulering!C9</f>
        <v>37335481.412029833</v>
      </c>
      <c r="C16" s="27" t="s">
        <v>3</v>
      </c>
    </row>
    <row r="17" spans="2:2" ht="15.75" hidden="1" thickTop="1" x14ac:dyDescent="0.25">
      <c r="B17" s="61"/>
    </row>
    <row r="18" spans="2:2" hidden="1" x14ac:dyDescent="0.25"/>
    <row r="19" spans="2:2" hidden="1" x14ac:dyDescent="0.25"/>
    <row r="20" spans="2:2" hidden="1" x14ac:dyDescent="0.25"/>
    <row r="21" spans="2:2" hidden="1" x14ac:dyDescent="0.25"/>
    <row r="22" spans="2:2" hidden="1" x14ac:dyDescent="0.25"/>
    <row r="23" spans="2:2" hidden="1" x14ac:dyDescent="0.25"/>
    <row r="24" spans="2:2" hidden="1" x14ac:dyDescent="0.25"/>
    <row r="25" spans="2:2" hidden="1" x14ac:dyDescent="0.25"/>
    <row r="26" spans="2:2" hidden="1" x14ac:dyDescent="0.25"/>
    <row r="27" spans="2:2" hidden="1" x14ac:dyDescent="0.25"/>
    <row r="28" spans="2:2" hidden="1" x14ac:dyDescent="0.25"/>
    <row r="29" spans="2:2" hidden="1" x14ac:dyDescent="0.25"/>
    <row r="30" spans="2:2" hidden="1" x14ac:dyDescent="0.25"/>
    <row r="31" spans="2:2" hidden="1" x14ac:dyDescent="0.25"/>
    <row r="32" spans="2: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DFE9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60</v>
      </c>
      <c r="D1" s="59" t="s">
        <v>61</v>
      </c>
      <c r="E1" s="59" t="s">
        <v>54</v>
      </c>
      <c r="F1" s="52" t="s">
        <v>62</v>
      </c>
      <c r="G1" s="52" t="s">
        <v>70</v>
      </c>
      <c r="H1" s="52" t="s">
        <v>63</v>
      </c>
      <c r="I1" s="52" t="s">
        <v>50</v>
      </c>
      <c r="J1" s="11" t="s">
        <v>64</v>
      </c>
      <c r="K1" s="11" t="s">
        <v>65</v>
      </c>
    </row>
    <row r="2" spans="1:11" s="23" customFormat="1" ht="15.75" thickTop="1" x14ac:dyDescent="0.25">
      <c r="A2" s="28">
        <v>2015</v>
      </c>
      <c r="B2" s="49">
        <v>8769708</v>
      </c>
      <c r="C2" s="49">
        <v>0</v>
      </c>
      <c r="D2" s="49">
        <f>B2+C2</f>
        <v>8769708</v>
      </c>
      <c r="E2" s="50">
        <f>D2</f>
        <v>8769708</v>
      </c>
      <c r="F2" s="49">
        <v>8400048.8421642128</v>
      </c>
      <c r="G2" s="49">
        <v>0</v>
      </c>
      <c r="H2" s="49">
        <f>F2-G2</f>
        <v>8400048.8421642128</v>
      </c>
      <c r="I2" s="49">
        <f>AVERAGEIF(E2:E4,"&lt;&gt;0")</f>
        <v>8774891.7942359988</v>
      </c>
      <c r="J2" s="49">
        <v>4861410.4364275467</v>
      </c>
      <c r="K2" s="39">
        <f>IF(H2&gt;I2,IF(I2&gt;J2,I2,J2),H2)</f>
        <v>8400048.8421642128</v>
      </c>
    </row>
    <row r="3" spans="1:11" s="23" customFormat="1" x14ac:dyDescent="0.25">
      <c r="A3" s="28">
        <v>2014</v>
      </c>
      <c r="B3" s="49">
        <v>8516662</v>
      </c>
      <c r="C3" s="49"/>
      <c r="D3" s="49">
        <f t="shared" ref="D3:D4" si="0">B3+C3</f>
        <v>8516662</v>
      </c>
      <c r="E3" s="50">
        <f>D3*Pristalsregulering!C7</f>
        <v>8523475.3295999989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8890909</v>
      </c>
      <c r="C4" s="49"/>
      <c r="D4" s="49">
        <f t="shared" si="0"/>
        <v>8890909</v>
      </c>
      <c r="E4" s="50">
        <f>D4*Pristalsregulering!$C$6*Pristalsregulering!$C$7</f>
        <v>9031492.0531079993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4" width="30.7109375" customWidth="1"/>
    <col min="5" max="5" width="30.7109375" style="55" customWidth="1"/>
    <col min="6" max="7" width="30.7109375" customWidth="1"/>
    <col min="8" max="8" width="30.7109375" style="55" customWidth="1"/>
    <col min="9" max="10" width="30.7109375" customWidth="1"/>
    <col min="11" max="11" width="30.7109375" style="55" customWidth="1"/>
    <col min="12" max="12" width="9.140625" hidden="1" customWidth="1"/>
    <col min="13" max="94" width="0" hidden="1" customWidth="1"/>
    <col min="95" max="95" width="9.140625" hidden="1" customWidth="1"/>
    <col min="96" max="114" width="0" hidden="1" customWidth="1"/>
    <col min="115" max="115" width="9.140625" hidden="1" customWidth="1"/>
    <col min="116" max="184" width="0" hidden="1" customWidth="1"/>
    <col min="185" max="185" width="9.140625" hidden="1" customWidth="1"/>
    <col min="186" max="204" width="0" hidden="1" customWidth="1"/>
    <col min="205" max="205" width="9.140625" hidden="1" customWidth="1"/>
    <col min="206" max="224" width="0" hidden="1" customWidth="1"/>
    <col min="225" max="225" width="9.140625" hidden="1" customWidth="1"/>
    <col min="226" max="274" width="0" hidden="1" customWidth="1"/>
    <col min="275" max="275" width="9.140625" hidden="1" customWidth="1"/>
    <col min="276" max="294" width="0" hidden="1" customWidth="1"/>
    <col min="295" max="295" width="9.140625" hidden="1" customWidth="1"/>
    <col min="296" max="314" width="0" hidden="1" customWidth="1"/>
    <col min="315" max="315" width="9.140625" hidden="1" customWidth="1"/>
    <col min="316" max="334" width="0" hidden="1" customWidth="1"/>
    <col min="335" max="335" width="9.140625" hidden="1" customWidth="1"/>
    <col min="336" max="341" width="0" hidden="1" customWidth="1"/>
    <col min="342" max="16384" width="9.140625" hidden="1"/>
  </cols>
  <sheetData>
    <row r="1" spans="1:11" s="27" customFormat="1" ht="15.75" thickBot="1" x14ac:dyDescent="0.3">
      <c r="A1" s="9"/>
      <c r="B1" s="33" t="s">
        <v>72</v>
      </c>
      <c r="C1" s="33"/>
      <c r="D1" s="33"/>
      <c r="E1" s="63" t="s">
        <v>73</v>
      </c>
      <c r="F1" s="10"/>
      <c r="G1" s="10"/>
      <c r="H1" s="63" t="s">
        <v>74</v>
      </c>
      <c r="I1" s="10"/>
      <c r="J1" s="10"/>
      <c r="K1" s="63"/>
    </row>
    <row r="2" spans="1:11" ht="15.75" thickTop="1" x14ac:dyDescent="0.25">
      <c r="A2" s="17" t="s">
        <v>13</v>
      </c>
      <c r="B2" s="34" t="s">
        <v>22</v>
      </c>
      <c r="C2" s="34" t="s">
        <v>23</v>
      </c>
      <c r="D2" s="34" t="s">
        <v>24</v>
      </c>
      <c r="E2" s="56" t="s">
        <v>22</v>
      </c>
      <c r="F2" s="34" t="s">
        <v>23</v>
      </c>
      <c r="G2" s="34" t="s">
        <v>24</v>
      </c>
      <c r="H2" s="56" t="s">
        <v>22</v>
      </c>
      <c r="I2" s="34" t="s">
        <v>23</v>
      </c>
      <c r="J2" s="34" t="s">
        <v>24</v>
      </c>
      <c r="K2" s="53" t="s">
        <v>25</v>
      </c>
    </row>
    <row r="3" spans="1:11" s="22" customFormat="1" x14ac:dyDescent="0.25">
      <c r="A3" s="28">
        <v>2016</v>
      </c>
      <c r="B3" s="72">
        <v>0</v>
      </c>
      <c r="C3" s="72">
        <v>0</v>
      </c>
      <c r="D3" s="72">
        <v>0</v>
      </c>
      <c r="E3" s="45">
        <f>B3/Pristalsregulering!$C$8</f>
        <v>0</v>
      </c>
      <c r="F3" s="35">
        <f>C3/Pristalsregulering!$C$8</f>
        <v>0</v>
      </c>
      <c r="G3" s="35">
        <f>D3/Pristalsregulering!$C$8</f>
        <v>0</v>
      </c>
      <c r="H3" s="45">
        <f>IF(E4=0,0,AVERAGEIF(E4:E6,"&lt;&gt;0"))+E3</f>
        <v>0</v>
      </c>
      <c r="I3" s="38">
        <f>IF(F4=0,0,AVERAGEIF(F4:F6,"&lt;&gt;0"))+F3</f>
        <v>336321.22719999996</v>
      </c>
      <c r="J3" s="38">
        <f>IF(G4=0,0,AVERAGEIF(G4:G6,"&lt;&gt;0"))+G3</f>
        <v>223571</v>
      </c>
      <c r="K3" s="57">
        <f>SUM(H3:J3)</f>
        <v>559892.22719999996</v>
      </c>
    </row>
    <row r="4" spans="1:11" x14ac:dyDescent="0.25">
      <c r="A4" s="28">
        <v>2015</v>
      </c>
      <c r="B4" s="35"/>
      <c r="C4" s="35">
        <v>154160</v>
      </c>
      <c r="D4" s="35">
        <v>223571</v>
      </c>
      <c r="E4" s="45">
        <f t="shared" ref="E4:G4" si="0">B4</f>
        <v>0</v>
      </c>
      <c r="F4" s="35">
        <f t="shared" si="0"/>
        <v>154160</v>
      </c>
      <c r="G4" s="35">
        <f t="shared" si="0"/>
        <v>223571</v>
      </c>
      <c r="H4" s="45"/>
      <c r="I4" s="38"/>
      <c r="J4" s="38"/>
      <c r="K4" s="54"/>
    </row>
    <row r="5" spans="1:11" x14ac:dyDescent="0.25">
      <c r="A5" s="28">
        <v>2014</v>
      </c>
      <c r="B5" s="35"/>
      <c r="C5" s="35">
        <v>518068</v>
      </c>
      <c r="D5" s="35"/>
      <c r="E5" s="45">
        <f>B5*Pristalsregulering!$C$7</f>
        <v>0</v>
      </c>
      <c r="F5" s="35">
        <f>C5*Pristalsregulering!$C$7</f>
        <v>518482.45439999993</v>
      </c>
      <c r="G5" s="35">
        <f>D5*Pristalsregulering!$C$7</f>
        <v>0</v>
      </c>
      <c r="H5" s="45"/>
      <c r="I5" s="35"/>
      <c r="J5" s="35"/>
      <c r="K5" s="45"/>
    </row>
    <row r="6" spans="1:11" x14ac:dyDescent="0.25">
      <c r="A6" s="28">
        <v>2013</v>
      </c>
      <c r="B6" s="35"/>
      <c r="C6" s="35"/>
      <c r="D6" s="35"/>
      <c r="E6" s="45">
        <f>B6*Pristalsregulering!$C$7*Pristalsregulering!$C$6</f>
        <v>0</v>
      </c>
      <c r="F6" s="35">
        <f>C6*Pristalsregulering!$C$7*Pristalsregulering!$C$6</f>
        <v>0</v>
      </c>
      <c r="G6" s="35">
        <f>D6*Pristalsregulering!$C$7*Pristalsregulering!$C$6</f>
        <v>0</v>
      </c>
      <c r="H6" s="45"/>
      <c r="I6" s="35"/>
      <c r="J6" s="35"/>
      <c r="K6" s="45"/>
    </row>
    <row r="7" spans="1:11" hidden="1" x14ac:dyDescent="0.25"/>
    <row r="8" spans="1:11" hidden="1" x14ac:dyDescent="0.25"/>
    <row r="9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3" t="s">
        <v>26</v>
      </c>
      <c r="C1" s="74"/>
      <c r="D1" s="74"/>
      <c r="E1" s="75" t="s">
        <v>55</v>
      </c>
      <c r="F1" s="76"/>
      <c r="G1" s="77"/>
      <c r="H1" s="29"/>
    </row>
    <row r="2" spans="1:8" s="21" customFormat="1" ht="15.75" thickTop="1" x14ac:dyDescent="0.25">
      <c r="A2" s="19" t="s">
        <v>13</v>
      </c>
      <c r="B2" s="16" t="s">
        <v>27</v>
      </c>
      <c r="C2" s="20" t="s">
        <v>28</v>
      </c>
      <c r="D2" s="20" t="s">
        <v>29</v>
      </c>
      <c r="E2" s="16" t="s">
        <v>27</v>
      </c>
      <c r="F2" s="20" t="s">
        <v>28</v>
      </c>
      <c r="G2" s="46" t="s">
        <v>29</v>
      </c>
      <c r="H2" s="6" t="s">
        <v>31</v>
      </c>
    </row>
    <row r="3" spans="1:8" x14ac:dyDescent="0.25">
      <c r="A3" s="31">
        <v>2015</v>
      </c>
      <c r="B3" s="41">
        <v>19800</v>
      </c>
      <c r="C3" s="42">
        <v>103520</v>
      </c>
      <c r="D3" s="42">
        <v>0</v>
      </c>
      <c r="E3" s="41">
        <f>B3</f>
        <v>19800</v>
      </c>
      <c r="F3" s="42">
        <f t="shared" ref="F3:G3" si="0">C3</f>
        <v>103520</v>
      </c>
      <c r="G3" s="43">
        <f t="shared" si="0"/>
        <v>0</v>
      </c>
      <c r="H3" s="44">
        <f>IF(E3=0,0,AVERAGEIF(E3:E5,"&lt;&gt;0"))+IF(F3=0,0,AVERAGEIF(F3:F5,"&lt;&gt;0"))+IF(G3=0,0,AVERAGEIF(G3:G5,"&lt;&gt;0"))</f>
        <v>113093.04306666665</v>
      </c>
    </row>
    <row r="4" spans="1:8" x14ac:dyDescent="0.25">
      <c r="A4" s="31">
        <v>2014</v>
      </c>
      <c r="B4" s="41">
        <v>26650</v>
      </c>
      <c r="C4" s="42">
        <v>78400</v>
      </c>
      <c r="D4" s="42">
        <v>7600</v>
      </c>
      <c r="E4" s="41">
        <f>B4*Pristalsregulering!$C$7</f>
        <v>26671.319999999996</v>
      </c>
      <c r="F4" s="42">
        <f>C4*Pristalsregulering!$C$7</f>
        <v>78462.719999999987</v>
      </c>
      <c r="G4" s="43">
        <f>D4*Pristalsregulering!$C$7</f>
        <v>7606.079999999999</v>
      </c>
      <c r="H4" s="42"/>
    </row>
    <row r="5" spans="1:8" x14ac:dyDescent="0.25">
      <c r="A5" s="31">
        <v>2013</v>
      </c>
      <c r="B5" s="41">
        <v>33900</v>
      </c>
      <c r="C5" s="42">
        <v>75200</v>
      </c>
      <c r="D5" s="42">
        <v>0</v>
      </c>
      <c r="E5" s="41">
        <f>B5*Pristalsregulering!$C$7*Pristalsregulering!$C$6</f>
        <v>34436.026799999992</v>
      </c>
      <c r="F5" s="42">
        <f>C5*Pristalsregulering!$C$7*Pristalsregulering!$C$6</f>
        <v>76389.062399999981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2" customFormat="1" ht="15.75" thickBot="1" x14ac:dyDescent="0.3">
      <c r="A1" s="71"/>
      <c r="B1" s="76" t="s">
        <v>67</v>
      </c>
      <c r="C1" s="76"/>
      <c r="D1" s="77"/>
      <c r="E1" s="78" t="s">
        <v>68</v>
      </c>
      <c r="F1" s="78"/>
      <c r="G1" s="78"/>
    </row>
    <row r="2" spans="1:7" s="22" customFormat="1" ht="15.75" thickTop="1" x14ac:dyDescent="0.25">
      <c r="A2" s="69" t="s">
        <v>13</v>
      </c>
      <c r="B2" s="23" t="s">
        <v>66</v>
      </c>
      <c r="C2" s="23" t="s">
        <v>1</v>
      </c>
      <c r="D2" s="28" t="s">
        <v>75</v>
      </c>
      <c r="E2" s="22" t="s">
        <v>0</v>
      </c>
      <c r="F2" s="22" t="s">
        <v>1</v>
      </c>
      <c r="G2" s="22" t="s">
        <v>75</v>
      </c>
    </row>
    <row r="3" spans="1:7" s="22" customFormat="1" x14ac:dyDescent="0.25">
      <c r="A3" s="70">
        <v>2015</v>
      </c>
      <c r="B3" s="38">
        <v>9575257.3209242355</v>
      </c>
      <c r="C3" s="38">
        <v>1628768.5085833338</v>
      </c>
      <c r="D3" s="40">
        <v>261370.78296666665</v>
      </c>
      <c r="E3" s="35">
        <f>B3*Pristalsregulering!C2*Pristalsregulering!C3*Pristalsregulering!C4*Pristalsregulering!C5*Pristalsregulering!C6*Pristalsregulering!C7</f>
        <v>10424572.735581217</v>
      </c>
      <c r="F3" s="35">
        <v>1661972.5001550459</v>
      </c>
      <c r="G3" s="35">
        <f xml:space="preserve"> D3/Pristalsregulering!$C$8</f>
        <v>262367.78053269087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68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3" t="s">
        <v>42</v>
      </c>
      <c r="C1" s="74"/>
      <c r="D1" s="74"/>
      <c r="E1" s="74"/>
      <c r="F1" s="75" t="s">
        <v>56</v>
      </c>
      <c r="G1" s="76"/>
      <c r="H1" s="76"/>
      <c r="I1" s="76"/>
      <c r="J1" s="79" t="s">
        <v>31</v>
      </c>
      <c r="K1" s="78"/>
      <c r="L1" s="80"/>
      <c r="M1" s="13"/>
    </row>
    <row r="2" spans="1:14" s="26" customFormat="1" ht="15.75" thickTop="1" x14ac:dyDescent="0.25">
      <c r="A2" s="19" t="s">
        <v>13</v>
      </c>
      <c r="B2" s="8" t="s">
        <v>43</v>
      </c>
      <c r="C2" s="7" t="s">
        <v>44</v>
      </c>
      <c r="D2" s="7" t="s">
        <v>45</v>
      </c>
      <c r="E2" s="51" t="s">
        <v>46</v>
      </c>
      <c r="F2" s="7" t="s">
        <v>43</v>
      </c>
      <c r="G2" s="7" t="s">
        <v>44</v>
      </c>
      <c r="H2" s="7" t="s">
        <v>45</v>
      </c>
      <c r="I2" s="51" t="s">
        <v>46</v>
      </c>
      <c r="J2" s="20" t="s">
        <v>47</v>
      </c>
      <c r="K2" s="20" t="s">
        <v>44</v>
      </c>
      <c r="L2" s="15" t="s">
        <v>71</v>
      </c>
      <c r="M2" s="6" t="s">
        <v>30</v>
      </c>
      <c r="N2" s="32"/>
    </row>
    <row r="3" spans="1:14" x14ac:dyDescent="0.25">
      <c r="A3" s="28">
        <v>2015</v>
      </c>
      <c r="B3" s="45">
        <v>0</v>
      </c>
      <c r="C3" s="38">
        <v>412468</v>
      </c>
      <c r="D3" s="38">
        <v>0</v>
      </c>
      <c r="E3" s="40">
        <v>0</v>
      </c>
      <c r="F3" s="38">
        <f>B3</f>
        <v>0</v>
      </c>
      <c r="G3" s="38">
        <f>C3</f>
        <v>412468</v>
      </c>
      <c r="H3" s="38">
        <f>D3</f>
        <v>0</v>
      </c>
      <c r="I3" s="40">
        <f>E3</f>
        <v>0</v>
      </c>
      <c r="J3" s="42">
        <f>AVERAGE(F3:F5)</f>
        <v>0</v>
      </c>
      <c r="K3" s="42">
        <f>G3</f>
        <v>412468</v>
      </c>
      <c r="L3" s="43">
        <f>AVERAGE(H3:H5)+AVERAGE(I3:I5)</f>
        <v>0</v>
      </c>
      <c r="M3" s="44">
        <f>SUM(J3:L3)</f>
        <v>412468</v>
      </c>
      <c r="N3" s="23"/>
    </row>
    <row r="4" spans="1:14" x14ac:dyDescent="0.25">
      <c r="A4" s="28">
        <v>2014</v>
      </c>
      <c r="B4" s="45">
        <v>0</v>
      </c>
      <c r="C4" s="38">
        <v>533856</v>
      </c>
      <c r="D4" s="38">
        <v>0</v>
      </c>
      <c r="E4" s="40">
        <v>0</v>
      </c>
      <c r="F4" s="38">
        <f>IF(B4="","",B4*Pristalsregulering!$C$7)</f>
        <v>0</v>
      </c>
      <c r="G4" s="38">
        <f>IF(C4="","",C4*Pristalsregulering!$C$7)</f>
        <v>534283.08479999995</v>
      </c>
      <c r="H4" s="38">
        <f>IF(D4="","",D4*Pristalsregulering!$C$7)</f>
        <v>0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76571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77781.740651999979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6" t="s">
        <v>32</v>
      </c>
      <c r="C1" s="66" t="s">
        <v>33</v>
      </c>
      <c r="D1" s="66" t="s">
        <v>34</v>
      </c>
      <c r="E1" s="66" t="s">
        <v>35</v>
      </c>
      <c r="F1" s="66" t="s">
        <v>36</v>
      </c>
      <c r="G1" s="66" t="s">
        <v>37</v>
      </c>
      <c r="H1" s="66" t="s">
        <v>38</v>
      </c>
      <c r="I1" s="66" t="s">
        <v>39</v>
      </c>
      <c r="J1" s="66" t="s">
        <v>40</v>
      </c>
      <c r="K1" s="66" t="s">
        <v>57</v>
      </c>
      <c r="L1" s="67" t="s">
        <v>41</v>
      </c>
      <c r="M1" s="14" t="s">
        <v>30</v>
      </c>
    </row>
    <row r="2" spans="1:13" ht="15.75" thickTop="1" x14ac:dyDescent="0.25">
      <c r="A2" s="31">
        <v>2015</v>
      </c>
      <c r="B2" s="42">
        <v>32523</v>
      </c>
      <c r="C2" s="42">
        <v>12879</v>
      </c>
      <c r="D2" s="42">
        <v>98332</v>
      </c>
      <c r="E2" s="42">
        <v>406544</v>
      </c>
      <c r="F2" s="42">
        <v>3787654</v>
      </c>
      <c r="G2" s="42">
        <v>10835550</v>
      </c>
      <c r="H2" s="42" t="s">
        <v>48</v>
      </c>
      <c r="I2" s="42">
        <v>0</v>
      </c>
      <c r="J2" s="42">
        <v>0</v>
      </c>
      <c r="K2" s="42"/>
      <c r="L2" s="43"/>
      <c r="M2" s="44">
        <f>SUM(B2:L2)</f>
        <v>15173482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48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48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4" t="s">
        <v>58</v>
      </c>
      <c r="B2" s="65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51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52</v>
      </c>
      <c r="B9" s="25">
        <v>1.2699999999999999E-2</v>
      </c>
      <c r="C9" s="23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2017-10-13T15:49:48Z</dcterms:modified>
</cp:coreProperties>
</file>