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20" i="11" l="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3" i="22" l="1"/>
  <c r="E24" i="22"/>
  <c r="E25" i="22"/>
  <c r="G18" i="22"/>
  <c r="G23" i="22" l="1"/>
  <c r="G25" i="22"/>
  <c r="G24" i="22"/>
  <c r="E27" i="22"/>
  <c r="G12" i="7"/>
  <c r="E15" i="13" l="1"/>
  <c r="F11" i="11"/>
  <c r="F21" i="11"/>
  <c r="G30" i="13" l="1"/>
  <c r="E35" i="13" l="1"/>
  <c r="G35" i="13" s="1"/>
  <c r="E27" i="13"/>
  <c r="E19" i="13"/>
  <c r="G11" i="12"/>
  <c r="G23" i="12"/>
  <c r="G17" i="12"/>
  <c r="F10" i="11"/>
  <c r="F2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<sst xmlns="http://schemas.openxmlformats.org/spreadsheetml/2006/main" count="321" uniqueCount="156">
  <si>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</si>
  <si>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</si>
  <si>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</si>
  <si>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</si>
  <si>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</si>
  <si>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</si>
  <si>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</si>
  <si>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</si>
  <si>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</si>
  <si>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</si>
  <si>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</si>
  <si>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</si>
  <si>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</si>
  <si>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</si>
  <si>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</si>
  <si>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</si>
  <si>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</si>
  <si>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</si>
  <si>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</si>
  <si>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</si>
  <si>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</si>
  <si>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</si>
  <si>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</si>
  <si>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</si>
  <si>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</si>
  <si>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</si>
  <si>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</si>
  <si>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</si>
  <si>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</si>
  <si>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</si>
  <si>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</si>
  <si>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</si>
  <si>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</si>
  <si>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</si>
  <si>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</si>
  <si>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</si>
  <si>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</si>
  <si>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</si>
  <si>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</si>
  <si>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</si>
  <si>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</si>
  <si>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</si>
  <si>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</si>
  <si>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</si>
  <si>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</si>
  <si>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</si>
  <si>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</si>
  <si>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</si>
  <si>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</si>
  <si>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</si>
  <si>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</si>
  <si>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</si>
  <si>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</si>
  <si>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</si>
  <si>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</si>
  <si>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</si>
  <si>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</si>
  <si>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</si>
  <si>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</si>
  <si>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</si>
  <si>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</si>
  <si>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</si>
  <si>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</si>
  <si>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</si>
  <si>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</si>
  <si>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</si>
  <si>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</si>
  <si>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</si>
  <si>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</si>
  <si>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</si>
  <si>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</si>
  <si>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</si>
  <si>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</si>
  <si>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</si>
  <si>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</si>
  <si>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</si>
  <si>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</si>
  <si>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</si>
  <si>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</si>
  <si>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</si>
  <si>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</si>
  <si>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</si>
  <si>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</si>
  <si>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</si>
  <si>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</si>
  <si>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</si>
  <si>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</si>
  <si>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</si>
  <si>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</si>
  <si>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</si>
  <si>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</si>
  <si>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</si>
  <si>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</si>
  <si>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</si>
  <si>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</si>
  <si>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</si>
  <si>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</si>
  <si>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</si>
  <si>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</si>
  <si>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</si>
  <si>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</si>
  <si>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</si>
  <si>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</si>
  <si>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</si>
  <si>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</si>
  <si>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</si>
  <si>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</si>
  <si>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</si>
  <si>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</si>
  <si>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</si>
  <si>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</si>
  <si>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</si>
  <si>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</si>
  <si>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</si>
  <si>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</si>
  <si>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</si>
  <si>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</si>
  <si>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</si>
  <si>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 anlæg</t>
  </si>
  <si>
    <t>Boring (inkl. etablering, forerør, filter og prøvepumpning)</t>
  </si>
  <si>
    <t>Ø 50mm &lt; Ledningsnet ≤ Ø110 mm</t>
  </si>
  <si>
    <t>SRO-brønd/kvarterbrønd/sektionsbrønd, Konstruktioner</t>
  </si>
  <si>
    <t>Afregningsmålere, mekaniske</t>
  </si>
  <si>
    <t>Arbejdsplads</t>
  </si>
  <si>
    <t>Køretøjer, personbil</t>
  </si>
  <si>
    <t>SRO-brønd/kvarterbrønd/sektionsbrønd, Mek./EL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</si>
  <si>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</si>
  <si>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</si>
  <si>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</si>
  <si>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</si>
  <si>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</si>
  <si>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</si>
  <si>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</si>
  <si>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</si>
  <si>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</si>
  <si>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</si>
  <si>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Akummuleret restsskatter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</si>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</sst>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7" fontId="14" fillId="0" borderId="0"/>
    <xf numFmtId="3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6" fontId="31" fillId="0" borderId="21" applyFill="0" applyAlignment="0" applyProtection="0"/>
    <xf numFmtId="168" fontId="31" fillId="0" borderId="21" applyFill="0" applyAlignment="0" applyProtection="0"/>
    <xf numFmtId="169" fontId="31" fillId="0" borderId="21" applyFill="0" applyAlignment="0" applyProtection="0"/>
    <xf numFmtId="43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7" fontId="14" fillId="0" borderId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4" fillId="64" borderId="28" applyNumberFormat="0" applyFont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43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2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151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43983035.320600308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12616675.731295656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23359698.205039773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10390010.769840751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154</v>
      </c>
      <c r="C13" s="43"/>
      <c r="D13" s="44"/>
      <c r="E13" s="40" t="s">
        <v>101</v>
      </c>
      <c r="F13" s="8" t="s">
        <v>4</v>
      </c>
      <c r="G13" s="41">
        <v>-901050.37319088215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153</v>
      </c>
      <c r="C14" s="55"/>
      <c r="D14" s="56"/>
      <c r="E14" s="40" t="s">
        <v>101</v>
      </c>
      <c r="F14" s="8" t="s">
        <v>4</v>
      </c>
      <c r="G14" s="41">
        <v>-1156134.9043414395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omk.'!G21</f>
        <v>1540157.2048554996</v>
      </c>
      <c r="F15" s="8" t="s">
        <v>4</v>
      </c>
      <c r="G15" s="47">
        <f>E15*(1+E30/100)</f>
        <v>1567109.9559404708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1953087.2883333338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-3974072.3326611742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26952.751084971242</v>
      </c>
      <c r="F23" s="8" t="s">
        <v>4</v>
      </c>
      <c r="G23" s="41">
        <f>SUM(G10:G15,G18:G22)*$E$30/100</f>
        <v>802835.41423022584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-638293.60019218398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-573313.00465574092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302561.79276895942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45550145.276540779</v>
      </c>
      <c r="F27" s="38" t="s">
        <v>4</v>
      </c>
      <c r="G27" s="51">
        <f>SUM(G10:G26)</f>
        <v>43749114.942407757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145</v>
      </c>
      <c r="C31" s="80"/>
      <c r="D31" s="81"/>
      <c r="E31" s="52">
        <v>1.661161739734045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12399681.308398679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22957934.35384744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10211312.795912284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45568928.458158404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37243.933199999999</v>
      </c>
      <c r="F11" s="17" t="s">
        <v>4</v>
      </c>
      <c r="G11" s="21">
        <v>41131.69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32398.416399999998</v>
      </c>
      <c r="F13" s="17" t="s">
        <v>4</v>
      </c>
      <c r="G13" s="21">
        <v>48380.800000000003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10013612.125800001</v>
      </c>
      <c r="F14" s="17" t="s">
        <v>4</v>
      </c>
      <c r="G14" s="21">
        <v>10006310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136</v>
      </c>
      <c r="C18" s="97"/>
      <c r="D18" s="97"/>
      <c r="E18" s="53">
        <v>0</v>
      </c>
      <c r="F18" s="17" t="s">
        <v>4</v>
      </c>
      <c r="G18" s="21">
        <v>1500000</v>
      </c>
      <c r="H18" s="17" t="s">
        <v>4</v>
      </c>
      <c r="I18" s="2"/>
    </row>
    <row r="19" spans="1:9" x14ac:dyDescent="0.25">
      <c r="A19" s="2"/>
      <c r="B19" s="97" t="s">
        <v>135</v>
      </c>
      <c r="C19" s="97"/>
      <c r="D19" s="97"/>
      <c r="E19" s="53">
        <v>0</v>
      </c>
      <c r="F19" s="17" t="s">
        <v>4</v>
      </c>
      <c r="G19" s="21">
        <v>1100</v>
      </c>
      <c r="H19" s="17" t="s">
        <v>4</v>
      </c>
      <c r="I19" s="2"/>
    </row>
    <row r="20" spans="1:9" x14ac:dyDescent="0.25">
      <c r="A20" s="2"/>
      <c r="B20" s="91" t="s">
        <v>86</v>
      </c>
      <c r="C20" s="92"/>
      <c r="D20" s="92"/>
      <c r="E20" s="92"/>
      <c r="F20" s="93"/>
      <c r="G20" s="15">
        <f>SUM(G10:G19)-SUM(E10:E19)</f>
        <v>1513668.0145999994</v>
      </c>
      <c r="H20" s="16" t="s">
        <v>4</v>
      </c>
      <c r="I20" s="2"/>
    </row>
    <row r="21" spans="1:9" x14ac:dyDescent="0.25">
      <c r="A21" s="2"/>
      <c r="B21" s="91" t="s">
        <v>87</v>
      </c>
      <c r="C21" s="92"/>
      <c r="D21" s="92"/>
      <c r="E21" s="92"/>
      <c r="F21" s="93"/>
      <c r="G21" s="15">
        <f>G20*(1+'Fane 2. Overblik ØR18-19'!E30/100)</f>
        <v>1540157.2048554996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1437552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529866.62169312174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907685.37830687826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302561.79276895942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503247</v>
      </c>
      <c r="F10" s="9">
        <f>E10/D10</f>
        <v>50324.7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10</v>
      </c>
      <c r="E11" s="21">
        <v>196086</v>
      </c>
      <c r="F11" s="9">
        <f t="shared" ref="F11:F21" si="0">E11/D11</f>
        <v>19608.599999999999</v>
      </c>
      <c r="G11" s="17" t="s">
        <v>4</v>
      </c>
      <c r="H11" s="2"/>
    </row>
    <row r="12" spans="1:8" ht="26.25" x14ac:dyDescent="0.25">
      <c r="A12" s="2"/>
      <c r="B12" s="42" t="s">
        <v>119</v>
      </c>
      <c r="C12" s="28">
        <v>2016</v>
      </c>
      <c r="D12" s="22">
        <v>30</v>
      </c>
      <c r="E12" s="21">
        <v>100914</v>
      </c>
      <c r="F12" s="9">
        <f t="shared" si="0"/>
        <v>3363.8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75</v>
      </c>
      <c r="E13" s="21">
        <v>7143966</v>
      </c>
      <c r="F13" s="9">
        <f t="shared" si="0"/>
        <v>95252.88</v>
      </c>
      <c r="G13" s="17" t="s">
        <v>4</v>
      </c>
      <c r="H13" s="2"/>
    </row>
    <row r="14" spans="1:8" ht="26.25" x14ac:dyDescent="0.25">
      <c r="A14" s="2"/>
      <c r="B14" s="42" t="s">
        <v>121</v>
      </c>
      <c r="C14" s="28">
        <v>2016</v>
      </c>
      <c r="D14" s="22">
        <v>50</v>
      </c>
      <c r="E14" s="21">
        <v>122569</v>
      </c>
      <c r="F14" s="9">
        <f t="shared" si="0"/>
        <v>2451.38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8</v>
      </c>
      <c r="E15" s="21">
        <v>2060343</v>
      </c>
      <c r="F15" s="9">
        <f t="shared" si="0"/>
        <v>257542.875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5</v>
      </c>
      <c r="E16" s="21">
        <v>150114</v>
      </c>
      <c r="F16" s="9">
        <f t="shared" si="0"/>
        <v>30022.799999999999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5</v>
      </c>
      <c r="E17" s="21">
        <v>45118</v>
      </c>
      <c r="F17" s="9">
        <f t="shared" si="0"/>
        <v>9023.6</v>
      </c>
      <c r="G17" s="17" t="s">
        <v>4</v>
      </c>
      <c r="H17" s="2"/>
    </row>
    <row r="18" spans="1:8" ht="26.25" x14ac:dyDescent="0.25">
      <c r="A18" s="2"/>
      <c r="B18" s="42" t="s">
        <v>121</v>
      </c>
      <c r="C18" s="28">
        <v>2016</v>
      </c>
      <c r="D18" s="22">
        <v>50</v>
      </c>
      <c r="E18" s="21">
        <v>304869</v>
      </c>
      <c r="F18" s="9">
        <f t="shared" si="0"/>
        <v>6097.38</v>
      </c>
      <c r="G18" s="17" t="s">
        <v>4</v>
      </c>
      <c r="H18" s="2"/>
    </row>
    <row r="19" spans="1:8" ht="26.25" x14ac:dyDescent="0.25">
      <c r="A19" s="2"/>
      <c r="B19" s="42" t="s">
        <v>125</v>
      </c>
      <c r="C19" s="28">
        <v>2016</v>
      </c>
      <c r="D19" s="22">
        <v>15</v>
      </c>
      <c r="E19" s="21">
        <v>348420</v>
      </c>
      <c r="F19" s="9">
        <f t="shared" si="0"/>
        <v>23228</v>
      </c>
      <c r="G19" s="17" t="s">
        <v>4</v>
      </c>
      <c r="H19" s="2"/>
    </row>
    <row r="20" spans="1:8" x14ac:dyDescent="0.25">
      <c r="A20" s="2"/>
      <c r="B20" s="42" t="s">
        <v>126</v>
      </c>
      <c r="C20" s="28">
        <v>2016</v>
      </c>
      <c r="D20" s="22">
        <v>10</v>
      </c>
      <c r="E20" s="21">
        <v>217764</v>
      </c>
      <c r="F20" s="9">
        <f t="shared" si="0"/>
        <v>21776.400000000001</v>
      </c>
      <c r="G20" s="17" t="s">
        <v>4</v>
      </c>
      <c r="H20" s="2"/>
    </row>
    <row r="21" spans="1:8" x14ac:dyDescent="0.25">
      <c r="A21" s="2"/>
      <c r="B21" s="42" t="s">
        <v>120</v>
      </c>
      <c r="C21" s="28">
        <v>2016</v>
      </c>
      <c r="D21" s="22">
        <v>75</v>
      </c>
      <c r="E21" s="21">
        <v>82796</v>
      </c>
      <c r="F21" s="9">
        <f t="shared" si="0"/>
        <v>1103.9466666666667</v>
      </c>
      <c r="G21" s="17" t="s">
        <v>4</v>
      </c>
      <c r="H21" s="2"/>
    </row>
    <row r="22" spans="1:8" x14ac:dyDescent="0.25">
      <c r="A22" s="2"/>
      <c r="B22" s="91" t="s">
        <v>54</v>
      </c>
      <c r="C22" s="92"/>
      <c r="D22" s="92"/>
      <c r="E22" s="93"/>
      <c r="F22" s="15">
        <f>SUM(F10:F21)</f>
        <v>519796.36166666663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11706822.49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10109500</v>
      </c>
      <c r="H10" s="17" t="s">
        <v>4</v>
      </c>
      <c r="I10" s="2"/>
    </row>
    <row r="11" spans="1:9" x14ac:dyDescent="0.25">
      <c r="A11" s="2"/>
      <c r="B11" s="91" t="s">
        <v>148</v>
      </c>
      <c r="C11" s="92"/>
      <c r="D11" s="92"/>
      <c r="E11" s="92"/>
      <c r="F11" s="93"/>
      <c r="G11" s="15">
        <f>G9-G10</f>
        <v>1597322.4900000002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2678675.16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2690000</v>
      </c>
      <c r="H16" s="17" t="s">
        <v>4</v>
      </c>
      <c r="I16" s="2"/>
    </row>
    <row r="17" spans="1:9" x14ac:dyDescent="0.25">
      <c r="A17" s="2"/>
      <c r="B17" s="91" t="s">
        <v>149</v>
      </c>
      <c r="C17" s="92"/>
      <c r="D17" s="92"/>
      <c r="E17" s="92"/>
      <c r="F17" s="93"/>
      <c r="G17" s="15">
        <f>G15-G16</f>
        <v>-11324.839999999851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25626.61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45000</v>
      </c>
      <c r="H22" s="17" t="s">
        <v>4</v>
      </c>
      <c r="I22" s="2"/>
    </row>
    <row r="23" spans="1:9" x14ac:dyDescent="0.25">
      <c r="A23" s="2"/>
      <c r="B23" s="91" t="s">
        <v>150</v>
      </c>
      <c r="C23" s="92"/>
      <c r="D23" s="92"/>
      <c r="E23" s="92"/>
      <c r="F23" s="93"/>
      <c r="G23" s="15">
        <f>G21-G22</f>
        <v>-19373.39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2016'!F22</f>
        <v>519796.36166666663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133333.33333333334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386463.02833333332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46091896.297338828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12808723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5331579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-167370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595146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18568078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110220.27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78808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189028.27000000002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-3034400.32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-12662536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-15696936.32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3060169.9499999993</v>
      </c>
      <c r="F28" s="25" t="s">
        <v>4</v>
      </c>
      <c r="G28" s="1">
        <f>IF(E28&lt;0,0,-E28)</f>
        <v>-3060169.9499999993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46333126.450000003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672672.23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47005798.68</v>
      </c>
      <c r="F35" s="25" t="s">
        <v>4</v>
      </c>
      <c r="G35" s="12">
        <f>-E35</f>
        <v>-47005798.68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-3974072.3326611742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142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155</v>
      </c>
      <c r="C16" s="85"/>
      <c r="D16" s="85"/>
      <c r="E16" s="86"/>
      <c r="F16" s="101" t="s">
        <v>138</v>
      </c>
      <c r="G16" s="101"/>
      <c r="H16" s="2"/>
    </row>
    <row r="17" spans="1:8" x14ac:dyDescent="0.25">
      <c r="A17" s="2"/>
      <c r="B17" s="79" t="s">
        <v>152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2017-10-13T15:50:09Z</dcterms:modified>
</cp:coreProperties>
</file>