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F14" i="11" l="1"/>
  <c r="F11" i="11"/>
  <c r="F12" i="11"/>
  <c r="F13" i="11"/>
  <c r="G13" i="10" l="1"/>
  <c r="G11" i="10" l="1"/>
  <c r="K12" i="22"/>
  <c r="K11" i="22"/>
  <c r="K10" i="22"/>
  <c r="F18" i="20"/>
  <c r="F19" i="20" s="1"/>
  <c r="K19" i="22" l="1"/>
  <c r="K20" i="22"/>
  <c r="F11" i="21"/>
  <c r="F12" i="21" s="1"/>
  <c r="D11" i="21"/>
  <c r="D12" i="21" l="1"/>
  <c r="K18" i="22" s="1"/>
  <c r="F11" i="20"/>
  <c r="F12" i="20" s="1"/>
  <c r="D11" i="20"/>
  <c r="D12" i="20" s="1"/>
  <c r="E17" i="22" l="1"/>
  <c r="E20" i="22" l="1"/>
  <c r="G17" i="22"/>
  <c r="G18" i="19"/>
  <c r="G19" i="19" s="1"/>
  <c r="E14" i="22" s="1"/>
  <c r="G14" i="22" s="1"/>
  <c r="I14" i="22" s="1"/>
  <c r="K14" i="22" s="1"/>
  <c r="G12" i="7"/>
  <c r="E19" i="22" l="1"/>
  <c r="E21" i="22" s="1"/>
  <c r="G20" i="22"/>
  <c r="I17" i="22"/>
  <c r="G19" i="22"/>
  <c r="E15" i="13"/>
  <c r="G21" i="22" l="1"/>
  <c r="I20" i="22"/>
  <c r="K17" i="22"/>
  <c r="I19" i="22"/>
  <c r="G30" i="13"/>
  <c r="I21" i="22" l="1"/>
  <c r="E35" i="13"/>
  <c r="G35" i="13" s="1"/>
  <c r="E27" i="13"/>
  <c r="E19" i="13"/>
  <c r="G11" i="12"/>
  <c r="G29" i="12"/>
  <c r="G23" i="12"/>
  <c r="G17" i="12"/>
  <c r="F10" i="1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<sst xmlns="http://schemas.openxmlformats.org/spreadsheetml/2006/main" count="321" uniqueCount="145">
  <si>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</si>
  <si>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</si>
  <si>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</si>
  <si>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</si>
  <si>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</si>
  <si>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</si>
  <si>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</si>
  <si>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</si>
  <si>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</si>
  <si>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</si>
  <si>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</si>
  <si>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</si>
  <si>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</si>
  <si>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</si>
  <si>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</si>
  <si>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</si>
  <si>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</si>
  <si>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</si>
  <si>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</si>
  <si>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</si>
  <si>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</si>
  <si>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</si>
  <si>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</si>
  <si>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</si>
  <si>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</si>
  <si>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</si>
  <si>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</si>
  <si>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</si>
  <si>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</si>
  <si>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</si>
  <si>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</si>
  <si>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</si>
  <si>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</si>
  <si>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</si>
  <si>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</si>
  <si>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</si>
  <si>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</si>
  <si>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</si>
  <si>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</si>
  <si>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</si>
  <si>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</si>
  <si>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</si>
  <si>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</si>
  <si>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</si>
  <si>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</si>
  <si>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</si>
  <si>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</si>
  <si>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</si>
  <si>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</si>
  <si>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</si>
  <si>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</si>
  <si>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</si>
  <si>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</si>
  <si>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</si>
  <si>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</si>
  <si>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</si>
  <si>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</si>
  <si>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</si>
  <si>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</si>
  <si>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</si>
  <si>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</si>
  <si>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</si>
  <si>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</si>
  <si>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</si>
  <si>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</si>
  <si>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</si>
  <si>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</si>
  <si>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</si>
  <si>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</si>
  <si>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</si>
  <si>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</si>
  <si>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</si>
  <si>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</si>
  <si>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</si>
  <si>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</si>
  <si>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</si>
  <si>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</si>
  <si>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</si>
  <si>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</si>
  <si>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</si>
  <si>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</si>
  <si>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</si>
  <si>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</si>
  <si>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</si>
  <si>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</si>
  <si>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</si>
  <si>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</si>
  <si>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</si>
  <si>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</si>
  <si>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</si>
  <si>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</si>
  <si>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</si>
  <si>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</si>
  <si>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</si>
  <si>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</si>
  <si>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</si>
  <si>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</si>
  <si>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</si>
  <si>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</si>
  <si>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</si>
  <si>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</si>
  <si>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</si>
  <si>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</si>
  <si>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</si>
  <si>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</si>
  <si>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</si>
  <si>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</si>
  <si>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</si>
  <si>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</si>
  <si>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</si>
  <si>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</si>
  <si>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</si>
  <si>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</si>
  <si>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</si>
  <si>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</si>
  <si>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</si>
  <si>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</si>
  <si>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Afregningsmålere, mekaniske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</si>
  <si>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</si>
  <si>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</si>
  <si>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</si>
  <si>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</si>
  <si>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</si>
  <si>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</si>
  <si>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</si>
  <si>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</si>
  <si>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</si>
  <si>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</si>
  <si>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</si>
  <si>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</si>
  <si>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</si>
  <si>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</si>
  <si>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</si>
  <si>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</si>
  <si>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</si>
  <si>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</si>
  <si>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</si>
  <si>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</si>
  <si>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</si>
  <si>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</si>
  <si>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</si>
  <si>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</si>
  <si>
    <t>Pumpe inkl. stigrør og forerørsforsejlinger mv.</t>
  </si>
  <si>
    <t>Behandlingsanlæg, kalk anlæg</t>
  </si>
  <si>
    <t>Rentvandsbeholder  element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</si>
</sst>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4268311.6515595615</v>
      </c>
      <c r="F9" s="13" t="s">
        <v>4</v>
      </c>
      <c r="G9" s="48">
        <v>4282116.4408792369</v>
      </c>
      <c r="H9" s="13" t="s">
        <v>4</v>
      </c>
      <c r="I9" s="48">
        <v>4296290.9132365957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1134814.8225061891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1570849.0580779843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2055402.8351303884</v>
      </c>
      <c r="L12" s="8" t="s">
        <v>4</v>
      </c>
      <c r="M12" s="2"/>
    </row>
    <row r="13" spans="1:13" x14ac:dyDescent="0.25">
      <c r="A13" s="2"/>
      <c r="B13" s="46" t="s">
        <v>141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-172550.37505490248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-37171.953874000021</v>
      </c>
      <c r="F14" s="8" t="s">
        <v>4</v>
      </c>
      <c r="G14" s="9">
        <f>E14*(1+$E$25/100)</f>
        <v>-37822.463066795026</v>
      </c>
      <c r="H14" s="8" t="s">
        <v>4</v>
      </c>
      <c r="I14" s="9">
        <f>G14*(1+$E$25/100)</f>
        <v>-38484.356170463943</v>
      </c>
      <c r="J14" s="8" t="s">
        <v>4</v>
      </c>
      <c r="K14" s="51">
        <f>I14*(1+$E$25/100)</f>
        <v>-39157.832403447064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-27080.125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-982763.09747475758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-650.50919279500044</v>
      </c>
      <c r="F19" s="8" t="s">
        <v>4</v>
      </c>
      <c r="G19" s="42">
        <f>(G17+G14)*($E$25/100)</f>
        <v>-661.893103668913</v>
      </c>
      <c r="H19" s="8" t="s">
        <v>4</v>
      </c>
      <c r="I19" s="42">
        <f>(I17+I14)*($E$25/100)</f>
        <v>-673.47623298311908</v>
      </c>
      <c r="J19" s="8" t="s">
        <v>4</v>
      </c>
      <c r="K19" s="42">
        <f>SUM(K10:K14,K17:K18)*($E$25/100)</f>
        <v>79613.773894483718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-43816.530861892577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4230489.1884927666</v>
      </c>
      <c r="F21" s="38" t="s">
        <v>4</v>
      </c>
      <c r="G21" s="49">
        <f>SUM(G9:G20)</f>
        <v>4243632.0847087735</v>
      </c>
      <c r="H21" s="38" t="s">
        <v>4</v>
      </c>
      <c r="I21" s="49">
        <f>SUM(I9:I20)</f>
        <v>4257133.0808331482</v>
      </c>
      <c r="J21" s="38" t="s">
        <v>4</v>
      </c>
      <c r="K21" s="52">
        <f>SUM(K9:K20)</f>
        <v>3575312.5288140452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1077263.0058557121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1491183.887000625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1951163.65463656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4519610.5474928971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118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119</v>
      </c>
      <c r="C11" s="96"/>
      <c r="D11" s="96"/>
      <c r="E11" s="55">
        <v>1957.5329999999999</v>
      </c>
      <c r="F11" s="17" t="s">
        <v>4</v>
      </c>
      <c r="G11" s="21">
        <v>2101</v>
      </c>
      <c r="H11" s="17" t="s">
        <v>4</v>
      </c>
      <c r="I11" s="2"/>
    </row>
    <row r="12" spans="1:9" x14ac:dyDescent="0.25">
      <c r="A12" s="2"/>
      <c r="B12" s="95" t="s">
        <v>120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121</v>
      </c>
      <c r="C13" s="96"/>
      <c r="D13" s="96"/>
      <c r="E13" s="55">
        <v>32398.416399999998</v>
      </c>
      <c r="F13" s="17" t="s">
        <v>4</v>
      </c>
      <c r="G13" s="21">
        <v>4305</v>
      </c>
      <c r="H13" s="17" t="s">
        <v>4</v>
      </c>
      <c r="I13" s="2"/>
    </row>
    <row r="14" spans="1:9" x14ac:dyDescent="0.25">
      <c r="A14" s="2"/>
      <c r="B14" s="95" t="s">
        <v>122</v>
      </c>
      <c r="C14" s="96"/>
      <c r="D14" s="96"/>
      <c r="E14" s="55">
        <v>1892338.6834</v>
      </c>
      <c r="F14" s="17" t="s">
        <v>4</v>
      </c>
      <c r="G14" s="21">
        <v>1883756</v>
      </c>
      <c r="H14" s="17" t="s">
        <v>4</v>
      </c>
      <c r="I14" s="2"/>
    </row>
    <row r="15" spans="1:9" x14ac:dyDescent="0.25">
      <c r="A15" s="2"/>
      <c r="B15" s="95" t="s">
        <v>123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124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125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-36532.632800000021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-37171.953874000021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-2080075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-1457218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-622857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-207619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8</v>
      </c>
      <c r="E10" s="21">
        <v>37875</v>
      </c>
      <c r="F10" s="9">
        <f>E10/D10</f>
        <v>4734.375</v>
      </c>
      <c r="G10" s="17" t="s">
        <v>4</v>
      </c>
      <c r="H10" s="2"/>
    </row>
    <row r="11" spans="1:8" x14ac:dyDescent="0.25">
      <c r="A11" s="2"/>
      <c r="B11" s="43" t="s">
        <v>142</v>
      </c>
      <c r="C11" s="28">
        <v>2016</v>
      </c>
      <c r="D11" s="22">
        <v>20</v>
      </c>
      <c r="E11" s="21">
        <v>85940</v>
      </c>
      <c r="F11" s="9">
        <f t="shared" ref="F11:F13" si="0">E11/D11</f>
        <v>4297</v>
      </c>
      <c r="G11" s="17" t="s">
        <v>4</v>
      </c>
      <c r="H11" s="2"/>
    </row>
    <row r="12" spans="1:8" x14ac:dyDescent="0.25">
      <c r="A12" s="2"/>
      <c r="B12" s="43" t="s">
        <v>143</v>
      </c>
      <c r="C12" s="28">
        <v>2016</v>
      </c>
      <c r="D12" s="22">
        <v>8</v>
      </c>
      <c r="E12" s="21">
        <v>21620</v>
      </c>
      <c r="F12" s="9">
        <f t="shared" si="0"/>
        <v>2702.5</v>
      </c>
      <c r="G12" s="17" t="s">
        <v>4</v>
      </c>
      <c r="H12" s="2"/>
    </row>
    <row r="13" spans="1:8" x14ac:dyDescent="0.25">
      <c r="A13" s="2"/>
      <c r="B13" s="43" t="s">
        <v>144</v>
      </c>
      <c r="C13" s="28">
        <v>2016</v>
      </c>
      <c r="D13" s="22">
        <v>15</v>
      </c>
      <c r="E13" s="21">
        <v>126355</v>
      </c>
      <c r="F13" s="9">
        <f t="shared" si="0"/>
        <v>8423.6666666666661</v>
      </c>
      <c r="G13" s="17" t="s">
        <v>4</v>
      </c>
      <c r="H13" s="2"/>
    </row>
    <row r="14" spans="1:8" x14ac:dyDescent="0.25">
      <c r="A14" s="2"/>
      <c r="B14" s="91" t="s">
        <v>52</v>
      </c>
      <c r="C14" s="92"/>
      <c r="D14" s="92"/>
      <c r="E14" s="93"/>
      <c r="F14" s="15">
        <f>SUM(F10:F13)</f>
        <v>20157.541666666664</v>
      </c>
      <c r="G14" s="16" t="s">
        <v>4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B16" s="2"/>
      <c r="C16" s="2"/>
      <c r="D16" s="2"/>
      <c r="E16" s="2"/>
      <c r="F16" s="2"/>
      <c r="G16" s="2"/>
    </row>
    <row r="17" spans="2:7" x14ac:dyDescent="0.25">
      <c r="B17" s="2"/>
      <c r="C17" s="2"/>
      <c r="D17" s="2"/>
      <c r="E17" s="2"/>
      <c r="F17" s="2"/>
      <c r="G17" s="2"/>
    </row>
    <row r="18" spans="2:7" x14ac:dyDescent="0.25">
      <c r="B18" s="2"/>
      <c r="C18" s="2"/>
      <c r="D18" s="2"/>
      <c r="E18" s="2"/>
      <c r="F18" s="2"/>
      <c r="G18" s="2"/>
    </row>
  </sheetData>
  <sheetProtection password="DFE9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1914259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1974762</v>
      </c>
      <c r="H10" s="17" t="s">
        <v>4</v>
      </c>
      <c r="I10" s="2"/>
    </row>
    <row r="11" spans="1:9" x14ac:dyDescent="0.25">
      <c r="A11" s="2"/>
      <c r="B11" s="91" t="s">
        <v>133</v>
      </c>
      <c r="C11" s="92"/>
      <c r="D11" s="92"/>
      <c r="E11" s="92"/>
      <c r="F11" s="93"/>
      <c r="G11" s="15">
        <f>G9-G10</f>
        <v>-60503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-1180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-21112</v>
      </c>
      <c r="H16" s="17" t="s">
        <v>4</v>
      </c>
      <c r="I16" s="2"/>
    </row>
    <row r="17" spans="1:9" x14ac:dyDescent="0.25">
      <c r="A17" s="2"/>
      <c r="B17" s="91" t="s">
        <v>134</v>
      </c>
      <c r="C17" s="92"/>
      <c r="D17" s="92"/>
      <c r="E17" s="92"/>
      <c r="F17" s="93"/>
      <c r="G17" s="15">
        <f>G15-G16</f>
        <v>19932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135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136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2016'!F14</f>
        <v>20157.541666666664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6666.6666666666661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13490.874999999998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2976271.9025252424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1214605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76626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-76169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47333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1262395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0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-9366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-271790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-281156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981239</v>
      </c>
      <c r="F28" s="25" t="s">
        <v>4</v>
      </c>
      <c r="G28" s="1">
        <f>IF(E28&lt;0,0,-E28)</f>
        <v>-981239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2962080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15716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2977796</v>
      </c>
      <c r="F35" s="25" t="s">
        <v>4</v>
      </c>
      <c r="G35" s="12">
        <f>-E35</f>
        <v>-2977796</v>
      </c>
      <c r="H35" s="25" t="s">
        <v>4</v>
      </c>
      <c r="I35" s="2"/>
    </row>
    <row r="36" spans="1:9" x14ac:dyDescent="0.25">
      <c r="A36" s="2"/>
      <c r="B36" s="91" t="s">
        <v>131</v>
      </c>
      <c r="C36" s="92"/>
      <c r="D36" s="92"/>
      <c r="E36" s="92"/>
      <c r="F36" s="93"/>
      <c r="G36" s="15">
        <f>$G$9+$G$28+$G$30+$G$35</f>
        <v>-982763.09747475758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129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130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140</v>
      </c>
      <c r="C16" s="85"/>
      <c r="D16" s="85"/>
      <c r="E16" s="86"/>
      <c r="F16" s="100" t="s">
        <v>126</v>
      </c>
      <c r="G16" s="100"/>
      <c r="H16" s="2"/>
    </row>
    <row r="17" spans="1:8" x14ac:dyDescent="0.25">
      <c r="A17" s="2"/>
      <c r="B17" s="87" t="s">
        <v>138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128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2017-10-13T15:50:19Z</dcterms:modified>
</cp:coreProperties>
</file>